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VsSP" sheetId="1" state="visible" r:id="rId1"/>
    <sheet xmlns:r="http://schemas.openxmlformats.org/officeDocument/2006/relationships" name="YearByYe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color rgb="001C1A17"/>
      <sz val="16"/>
    </font>
    <font>
      <i val="1"/>
      <color rgb="0057534A"/>
      <sz val="10"/>
    </font>
    <font>
      <b val="1"/>
      <color rgb="001C1A17"/>
      <sz val="11"/>
    </font>
    <font>
      <color rgb="001C1A17"/>
      <sz val="11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4EFE7"/>
      </patternFill>
    </fill>
    <fill>
      <patternFill patternType="solid">
        <fgColor rgb="00F4F1E9"/>
      </patternFill>
    </fill>
    <fill>
      <patternFill patternType="solid">
        <fgColor rgb="0012523A"/>
      </patternFill>
    </fill>
  </fills>
  <borders count="2">
    <border>
      <left/>
      <right/>
      <top/>
      <bottom/>
      <diagonal/>
    </border>
    <border>
      <left style="thin">
        <color rgb="00D5CFC0"/>
      </left>
      <right style="thin">
        <color rgb="00D5CFC0"/>
      </right>
      <top style="thin">
        <color rgb="00D5CFC0"/>
      </top>
      <bottom style="thin">
        <color rgb="00D5CF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2" borderId="1" pivotButton="0" quotePrefix="0" xfId="0"/>
    <xf numFmtId="10" fontId="4" fillId="2" borderId="1" pivotButton="0" quotePrefix="0" xfId="0"/>
    <xf numFmtId="1" fontId="4" fillId="2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5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4"/>
  <sheetViews>
    <sheetView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5" customWidth="1" min="3" max="3"/>
    <col width="3" customWidth="1" min="4" max="4"/>
    <col width="30" customWidth="1" min="5" max="5"/>
    <col width="15" customWidth="1" min="6" max="6"/>
  </cols>
  <sheetData>
    <row r="1">
      <c r="B1" s="1" t="inlineStr">
        <is>
          <t>Rental property vs. the S&amp;P 500</t>
        </is>
      </c>
    </row>
    <row r="2">
      <c r="B2" s="2" t="inlineStr">
        <is>
          <t>Every landlord cost and every tax effect - depreciation, passive-loss limits, capital gains recapture - versus the same cash in an index fund.</t>
        </is>
      </c>
    </row>
    <row r="3">
      <c r="B3" s="2" t="inlineStr">
        <is>
          <t>From Quiet Zeros — free, private calculators. Green cells are inputs; everything else recalculates.</t>
        </is>
      </c>
    </row>
    <row r="4">
      <c r="B4" s="3" t="inlineStr">
        <is>
          <t>Inputs</t>
        </is>
      </c>
    </row>
    <row r="5">
      <c r="B5" s="4" t="inlineStr">
        <is>
          <t>Property price</t>
        </is>
      </c>
      <c r="C5" s="5" t="n">
        <v>320000</v>
      </c>
    </row>
    <row r="6">
      <c r="B6" s="4" t="inlineStr">
        <is>
          <t>Down payment (%)</t>
        </is>
      </c>
      <c r="C6" s="6" t="n">
        <v>0.25</v>
      </c>
    </row>
    <row r="7">
      <c r="B7" s="4" t="inlineStr">
        <is>
          <t>Mortgage rate</t>
        </is>
      </c>
      <c r="C7" s="6" t="n">
        <v>0.065</v>
      </c>
    </row>
    <row r="8">
      <c r="B8" s="4" t="inlineStr">
        <is>
          <t>Loan term (years)</t>
        </is>
      </c>
      <c r="C8" s="7" t="n">
        <v>30</v>
      </c>
    </row>
    <row r="9">
      <c r="B9" s="4" t="inlineStr">
        <is>
          <t>Closing costs (% of price)</t>
        </is>
      </c>
      <c r="C9" s="6" t="n">
        <v>0.03</v>
      </c>
    </row>
    <row r="10">
      <c r="B10" s="4" t="inlineStr">
        <is>
          <t>Upfront repairs / rehab</t>
        </is>
      </c>
      <c r="C10" s="5" t="n">
        <v>8000</v>
      </c>
    </row>
    <row r="11">
      <c r="B11" s="4" t="inlineStr">
        <is>
          <t>Monthly rent (today)</t>
        </is>
      </c>
      <c r="C11" s="5" t="n">
        <v>2400</v>
      </c>
    </row>
    <row r="12">
      <c r="B12" s="4" t="inlineStr">
        <is>
          <t>Vacancy rate (%)</t>
        </is>
      </c>
      <c r="C12" s="6" t="n">
        <v>0.06</v>
      </c>
    </row>
    <row r="13">
      <c r="B13" s="4" t="inlineStr">
        <is>
          <t>Rent growth (%/yr)</t>
        </is>
      </c>
      <c r="C13" s="6" t="n">
        <v>0.03</v>
      </c>
    </row>
    <row r="14">
      <c r="B14" s="4" t="inlineStr">
        <is>
          <t>Property tax (%/yr of value)</t>
        </is>
      </c>
      <c r="C14" s="6" t="n">
        <v>0.012</v>
      </c>
    </row>
    <row r="15">
      <c r="B15" s="4" t="inlineStr">
        <is>
          <t>Insurance (%/yr of value)</t>
        </is>
      </c>
      <c r="C15" s="6" t="n">
        <v>0.006</v>
      </c>
    </row>
    <row r="16">
      <c r="B16" s="4" t="inlineStr">
        <is>
          <t>Maintenance (%/yr of value)</t>
        </is>
      </c>
      <c r="C16" s="6" t="n">
        <v>0.012</v>
      </c>
    </row>
    <row r="17">
      <c r="B17" s="4" t="inlineStr">
        <is>
          <t>Management (% of rent)</t>
        </is>
      </c>
      <c r="C17" s="6" t="n">
        <v>0.08</v>
      </c>
    </row>
    <row r="18">
      <c r="B18" s="4" t="inlineStr">
        <is>
          <t>HOA (monthly)</t>
        </is>
      </c>
      <c r="C18" s="5" t="n">
        <v>0</v>
      </c>
    </row>
    <row r="19">
      <c r="B19" s="4" t="inlineStr">
        <is>
          <t>Appreciation (%/yr)</t>
        </is>
      </c>
      <c r="C19" s="6" t="n">
        <v>0.035</v>
      </c>
    </row>
    <row r="20">
      <c r="B20" s="4" t="inlineStr">
        <is>
          <t>Building value (% of price)</t>
        </is>
      </c>
      <c r="C20" s="6" t="n">
        <v>0.8</v>
      </c>
    </row>
    <row r="21">
      <c r="B21" s="4" t="inlineStr">
        <is>
          <t>Selling costs (%)</t>
        </is>
      </c>
      <c r="C21" s="6" t="n">
        <v>0.07000000000000001</v>
      </c>
    </row>
    <row r="22">
      <c r="B22" s="4" t="inlineStr">
        <is>
          <t>Holding period (years)</t>
        </is>
      </c>
      <c r="C22" s="7" t="n">
        <v>15</v>
      </c>
    </row>
    <row r="23">
      <c r="B23" s="4" t="inlineStr">
        <is>
          <t>Your other income (for $25k loss-allowance phase-out)</t>
        </is>
      </c>
      <c r="C23" s="5" t="n">
        <v>120000</v>
      </c>
    </row>
    <row r="24">
      <c r="B24" s="4" t="inlineStr">
        <is>
          <t>Your marginal tax rate</t>
        </is>
      </c>
      <c r="C24" s="6" t="n">
        <v>0.24</v>
      </c>
    </row>
    <row r="25">
      <c r="B25" s="4" t="inlineStr">
        <is>
          <t>Capital gains rate</t>
        </is>
      </c>
      <c r="C25" s="6" t="n">
        <v>0.15</v>
      </c>
    </row>
    <row r="26">
      <c r="B26" s="4" t="inlineStr">
        <is>
          <t>S&amp;P 500 expected return (%/yr)</t>
        </is>
      </c>
      <c r="C26" s="6" t="n">
        <v>0.08</v>
      </c>
    </row>
    <row r="28">
      <c r="B28" s="3" t="inlineStr">
        <is>
          <t>Key computed values</t>
        </is>
      </c>
    </row>
    <row r="29">
      <c r="B29" s="4" t="inlineStr">
        <is>
          <t>Loan amount</t>
        </is>
      </c>
      <c r="C29" s="8">
        <f>C5*(1-C6)</f>
        <v/>
      </c>
    </row>
    <row r="30">
      <c r="B30" s="4" t="inlineStr">
        <is>
          <t>Upfront cash (down + closing + rehab)</t>
        </is>
      </c>
      <c r="C30" s="8">
        <f>C5*C6+C5*C9+C10</f>
        <v/>
      </c>
    </row>
    <row r="31">
      <c r="B31" s="4" t="inlineStr">
        <is>
          <t>Monthly P&amp;I payment</t>
        </is>
      </c>
      <c r="C31" s="9">
        <f>-PMT(C7/12,C8*12,C29)</f>
        <v/>
      </c>
    </row>
    <row r="32">
      <c r="B32" s="4" t="inlineStr">
        <is>
          <t>Annual depreciation (building / 27.5 yrs)</t>
        </is>
      </c>
      <c r="C32" s="8">
        <f>C5*C20/27.5</f>
        <v/>
      </c>
    </row>
    <row r="34">
      <c r="B34" s="2" t="inlineStr">
        <is>
          <t>Note: the YearByYear sheet uses a simplified flat-balance interest estimate per year (the web tool runs a full monthly amortization). Figures will be close but not identical to the calculator - use the calculator for the exact numbers, this sheet for your own edits.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>
      <c r="A1" s="10" t="inlineStr">
        <is>
          <t>Year</t>
        </is>
      </c>
      <c r="B1" s="10" t="inlineStr">
        <is>
          <t>Home value</t>
        </is>
      </c>
      <c r="C1" s="10" t="inlineStr">
        <is>
          <t>Rent (net vacancy)</t>
        </is>
      </c>
      <c r="D1" s="10" t="inlineStr">
        <is>
          <t>Operating costs</t>
        </is>
      </c>
      <c r="E1" s="10" t="inlineStr">
        <is>
          <t>NOI</t>
        </is>
      </c>
      <c r="F1" s="10" t="inlineStr">
        <is>
          <t>Interest</t>
        </is>
      </c>
      <c r="G1" s="10" t="inlineStr">
        <is>
          <t>Principal</t>
        </is>
      </c>
      <c r="H1" s="10" t="inlineStr">
        <is>
          <t>Loan balance</t>
        </is>
      </c>
      <c r="I1" s="10" t="inlineStr">
        <is>
          <t>Depreciation</t>
        </is>
      </c>
      <c r="J1" s="10" t="inlineStr">
        <is>
          <t>Taxable rental income</t>
        </is>
      </c>
      <c r="K1" s="10" t="inlineStr">
        <is>
          <t>Tax effect</t>
        </is>
      </c>
      <c r="L1" s="10" t="inlineStr">
        <is>
          <t>Cash flow after tax</t>
        </is>
      </c>
    </row>
    <row r="2">
      <c r="A2" t="n">
        <v>1</v>
      </c>
      <c r="B2" s="11">
        <f>IF(A2&lt;=RentalVsSP!$C$22,RentalVsSP!$C$5*(1+RentalVsSP!$C$19)^(A2-1),"")</f>
        <v/>
      </c>
      <c r="C2" s="11">
        <f>IF(A2&lt;=RentalVsSP!$C$22,RentalVsSP!$C$11*12*(1+RentalVsSP!$C$13)^(A2-1)*(1-RentalVsSP!$C$12),"")</f>
        <v/>
      </c>
      <c r="D2" s="11">
        <f>IF(A2&lt;=RentalVsSP!$C$22,B2*(RentalVsSP!$C$14+RentalVsSP!$C$15+RentalVsSP!$C$16)+C2*RentalVsSP!$C$17+RentalVsSP!$C$18*12,"")</f>
        <v/>
      </c>
      <c r="E2" s="11">
        <f>IF(A2&lt;=RentalVsSP!$C$22,C2-D2,"")</f>
        <v/>
      </c>
      <c r="F2" s="11">
        <f>IF(A2&lt;=RentalVsSP!$C$22,RentalVsSP!$C$29*RentalVsSP!$C$7/12*12,"")</f>
        <v/>
      </c>
      <c r="G2" s="11">
        <f>IF(A2&lt;=RentalVsSP!$C$22,RentalVsSP!$C$31*12-F2,"")</f>
        <v/>
      </c>
      <c r="H2" s="11">
        <f>IF(A2&lt;=RentalVsSP!$C$22,MAX(0,RentalVsSP!$C$29-G2),"")</f>
        <v/>
      </c>
      <c r="I2" s="11">
        <f>IF(A2&lt;=RentalVsSP!$C$22,MIN(RentalVsSP!$C$32,RentalVsSP!$C$5*RentalVsSP!$C$20-SUM($I$2:I1)),"")</f>
        <v/>
      </c>
      <c r="J2" s="11">
        <f>IF(A2&lt;=RentalVsSP!$C$22,E2-F2-I2,"")</f>
        <v/>
      </c>
      <c r="K2" s="11">
        <f>IF(A2&lt;=RentalVsSP!$C$22,IF(J2&gt;=0,-J2*RentalVsSP!$C$24,MIN(-J2,MAX(0,25000-0.5*MAX(0,RentalVsSP!$C$23-100000)))*RentalVsSP!$C$24),"")</f>
        <v/>
      </c>
      <c r="L2" s="11">
        <f>IF(A2&lt;=RentalVsSP!$C$22,E2-F2-G2+K2,"")</f>
        <v/>
      </c>
    </row>
    <row r="3">
      <c r="A3" t="n">
        <v>2</v>
      </c>
      <c r="B3" s="11">
        <f>IF(A3&lt;=RentalVsSP!$C$22,RentalVsSP!$C$5*(1+RentalVsSP!$C$19)^(A3-1),"")</f>
        <v/>
      </c>
      <c r="C3" s="11">
        <f>IF(A3&lt;=RentalVsSP!$C$22,RentalVsSP!$C$11*12*(1+RentalVsSP!$C$13)^(A3-1)*(1-RentalVsSP!$C$12),"")</f>
        <v/>
      </c>
      <c r="D3" s="11">
        <f>IF(A3&lt;=RentalVsSP!$C$22,B3*(RentalVsSP!$C$14+RentalVsSP!$C$15+RentalVsSP!$C$16)+C3*RentalVsSP!$C$17+RentalVsSP!$C$18*12,"")</f>
        <v/>
      </c>
      <c r="E3" s="11">
        <f>IF(A3&lt;=RentalVsSP!$C$22,C3-D3,"")</f>
        <v/>
      </c>
      <c r="F3" s="11">
        <f>IF(A3&lt;=RentalVsSP!$C$22,H2*RentalVsSP!$C$7/12*12,"")</f>
        <v/>
      </c>
      <c r="G3" s="11">
        <f>IF(A3&lt;=RentalVsSP!$C$22,RentalVsSP!$C$31*12-F3,"")</f>
        <v/>
      </c>
      <c r="H3" s="11">
        <f>IF(A3&lt;=RentalVsSP!$C$22,MAX(0,H2-G3),"")</f>
        <v/>
      </c>
      <c r="I3" s="11">
        <f>IF(A3&lt;=RentalVsSP!$C$22,MIN(RentalVsSP!$C$32,RentalVsSP!$C$5*RentalVsSP!$C$20-SUM($I$2:I2)),"")</f>
        <v/>
      </c>
      <c r="J3" s="11">
        <f>IF(A3&lt;=RentalVsSP!$C$22,E3-F3-I3,"")</f>
        <v/>
      </c>
      <c r="K3" s="11">
        <f>IF(A3&lt;=RentalVsSP!$C$22,IF(J3&gt;=0,-J3*RentalVsSP!$C$24,MIN(-J3,MAX(0,25000-0.5*MAX(0,RentalVsSP!$C$23-100000)))*RentalVsSP!$C$24),"")</f>
        <v/>
      </c>
      <c r="L3" s="11">
        <f>IF(A3&lt;=RentalVsSP!$C$22,E3-F3-G3+K3,"")</f>
        <v/>
      </c>
    </row>
    <row r="4">
      <c r="A4" t="n">
        <v>3</v>
      </c>
      <c r="B4" s="11">
        <f>IF(A4&lt;=RentalVsSP!$C$22,RentalVsSP!$C$5*(1+RentalVsSP!$C$19)^(A4-1),"")</f>
        <v/>
      </c>
      <c r="C4" s="11">
        <f>IF(A4&lt;=RentalVsSP!$C$22,RentalVsSP!$C$11*12*(1+RentalVsSP!$C$13)^(A4-1)*(1-RentalVsSP!$C$12),"")</f>
        <v/>
      </c>
      <c r="D4" s="11">
        <f>IF(A4&lt;=RentalVsSP!$C$22,B4*(RentalVsSP!$C$14+RentalVsSP!$C$15+RentalVsSP!$C$16)+C4*RentalVsSP!$C$17+RentalVsSP!$C$18*12,"")</f>
        <v/>
      </c>
      <c r="E4" s="11">
        <f>IF(A4&lt;=RentalVsSP!$C$22,C4-D4,"")</f>
        <v/>
      </c>
      <c r="F4" s="11">
        <f>IF(A4&lt;=RentalVsSP!$C$22,H3*RentalVsSP!$C$7/12*12,"")</f>
        <v/>
      </c>
      <c r="G4" s="11">
        <f>IF(A4&lt;=RentalVsSP!$C$22,RentalVsSP!$C$31*12-F4,"")</f>
        <v/>
      </c>
      <c r="H4" s="11">
        <f>IF(A4&lt;=RentalVsSP!$C$22,MAX(0,H3-G4),"")</f>
        <v/>
      </c>
      <c r="I4" s="11">
        <f>IF(A4&lt;=RentalVsSP!$C$22,MIN(RentalVsSP!$C$32,RentalVsSP!$C$5*RentalVsSP!$C$20-SUM($I$2:I3)),"")</f>
        <v/>
      </c>
      <c r="J4" s="11">
        <f>IF(A4&lt;=RentalVsSP!$C$22,E4-F4-I4,"")</f>
        <v/>
      </c>
      <c r="K4" s="11">
        <f>IF(A4&lt;=RentalVsSP!$C$22,IF(J4&gt;=0,-J4*RentalVsSP!$C$24,MIN(-J4,MAX(0,25000-0.5*MAX(0,RentalVsSP!$C$23-100000)))*RentalVsSP!$C$24),"")</f>
        <v/>
      </c>
      <c r="L4" s="11">
        <f>IF(A4&lt;=RentalVsSP!$C$22,E4-F4-G4+K4,"")</f>
        <v/>
      </c>
    </row>
    <row r="5">
      <c r="A5" t="n">
        <v>4</v>
      </c>
      <c r="B5" s="11">
        <f>IF(A5&lt;=RentalVsSP!$C$22,RentalVsSP!$C$5*(1+RentalVsSP!$C$19)^(A5-1),"")</f>
        <v/>
      </c>
      <c r="C5" s="11">
        <f>IF(A5&lt;=RentalVsSP!$C$22,RentalVsSP!$C$11*12*(1+RentalVsSP!$C$13)^(A5-1)*(1-RentalVsSP!$C$12),"")</f>
        <v/>
      </c>
      <c r="D5" s="11">
        <f>IF(A5&lt;=RentalVsSP!$C$22,B5*(RentalVsSP!$C$14+RentalVsSP!$C$15+RentalVsSP!$C$16)+C5*RentalVsSP!$C$17+RentalVsSP!$C$18*12,"")</f>
        <v/>
      </c>
      <c r="E5" s="11">
        <f>IF(A5&lt;=RentalVsSP!$C$22,C5-D5,"")</f>
        <v/>
      </c>
      <c r="F5" s="11">
        <f>IF(A5&lt;=RentalVsSP!$C$22,H4*RentalVsSP!$C$7/12*12,"")</f>
        <v/>
      </c>
      <c r="G5" s="11">
        <f>IF(A5&lt;=RentalVsSP!$C$22,RentalVsSP!$C$31*12-F5,"")</f>
        <v/>
      </c>
      <c r="H5" s="11">
        <f>IF(A5&lt;=RentalVsSP!$C$22,MAX(0,H4-G5),"")</f>
        <v/>
      </c>
      <c r="I5" s="11">
        <f>IF(A5&lt;=RentalVsSP!$C$22,MIN(RentalVsSP!$C$32,RentalVsSP!$C$5*RentalVsSP!$C$20-SUM($I$2:I4)),"")</f>
        <v/>
      </c>
      <c r="J5" s="11">
        <f>IF(A5&lt;=RentalVsSP!$C$22,E5-F5-I5,"")</f>
        <v/>
      </c>
      <c r="K5" s="11">
        <f>IF(A5&lt;=RentalVsSP!$C$22,IF(J5&gt;=0,-J5*RentalVsSP!$C$24,MIN(-J5,MAX(0,25000-0.5*MAX(0,RentalVsSP!$C$23-100000)))*RentalVsSP!$C$24),"")</f>
        <v/>
      </c>
      <c r="L5" s="11">
        <f>IF(A5&lt;=RentalVsSP!$C$22,E5-F5-G5+K5,"")</f>
        <v/>
      </c>
    </row>
    <row r="6">
      <c r="A6" t="n">
        <v>5</v>
      </c>
      <c r="B6" s="11">
        <f>IF(A6&lt;=RentalVsSP!$C$22,RentalVsSP!$C$5*(1+RentalVsSP!$C$19)^(A6-1),"")</f>
        <v/>
      </c>
      <c r="C6" s="11">
        <f>IF(A6&lt;=RentalVsSP!$C$22,RentalVsSP!$C$11*12*(1+RentalVsSP!$C$13)^(A6-1)*(1-RentalVsSP!$C$12),"")</f>
        <v/>
      </c>
      <c r="D6" s="11">
        <f>IF(A6&lt;=RentalVsSP!$C$22,B6*(RentalVsSP!$C$14+RentalVsSP!$C$15+RentalVsSP!$C$16)+C6*RentalVsSP!$C$17+RentalVsSP!$C$18*12,"")</f>
        <v/>
      </c>
      <c r="E6" s="11">
        <f>IF(A6&lt;=RentalVsSP!$C$22,C6-D6,"")</f>
        <v/>
      </c>
      <c r="F6" s="11">
        <f>IF(A6&lt;=RentalVsSP!$C$22,H5*RentalVsSP!$C$7/12*12,"")</f>
        <v/>
      </c>
      <c r="G6" s="11">
        <f>IF(A6&lt;=RentalVsSP!$C$22,RentalVsSP!$C$31*12-F6,"")</f>
        <v/>
      </c>
      <c r="H6" s="11">
        <f>IF(A6&lt;=RentalVsSP!$C$22,MAX(0,H5-G6),"")</f>
        <v/>
      </c>
      <c r="I6" s="11">
        <f>IF(A6&lt;=RentalVsSP!$C$22,MIN(RentalVsSP!$C$32,RentalVsSP!$C$5*RentalVsSP!$C$20-SUM($I$2:I5)),"")</f>
        <v/>
      </c>
      <c r="J6" s="11">
        <f>IF(A6&lt;=RentalVsSP!$C$22,E6-F6-I6,"")</f>
        <v/>
      </c>
      <c r="K6" s="11">
        <f>IF(A6&lt;=RentalVsSP!$C$22,IF(J6&gt;=0,-J6*RentalVsSP!$C$24,MIN(-J6,MAX(0,25000-0.5*MAX(0,RentalVsSP!$C$23-100000)))*RentalVsSP!$C$24),"")</f>
        <v/>
      </c>
      <c r="L6" s="11">
        <f>IF(A6&lt;=RentalVsSP!$C$22,E6-F6-G6+K6,"")</f>
        <v/>
      </c>
    </row>
    <row r="7">
      <c r="A7" t="n">
        <v>6</v>
      </c>
      <c r="B7" s="11">
        <f>IF(A7&lt;=RentalVsSP!$C$22,RentalVsSP!$C$5*(1+RentalVsSP!$C$19)^(A7-1),"")</f>
        <v/>
      </c>
      <c r="C7" s="11">
        <f>IF(A7&lt;=RentalVsSP!$C$22,RentalVsSP!$C$11*12*(1+RentalVsSP!$C$13)^(A7-1)*(1-RentalVsSP!$C$12),"")</f>
        <v/>
      </c>
      <c r="D7" s="11">
        <f>IF(A7&lt;=RentalVsSP!$C$22,B7*(RentalVsSP!$C$14+RentalVsSP!$C$15+RentalVsSP!$C$16)+C7*RentalVsSP!$C$17+RentalVsSP!$C$18*12,"")</f>
        <v/>
      </c>
      <c r="E7" s="11">
        <f>IF(A7&lt;=RentalVsSP!$C$22,C7-D7,"")</f>
        <v/>
      </c>
      <c r="F7" s="11">
        <f>IF(A7&lt;=RentalVsSP!$C$22,H6*RentalVsSP!$C$7/12*12,"")</f>
        <v/>
      </c>
      <c r="G7" s="11">
        <f>IF(A7&lt;=RentalVsSP!$C$22,RentalVsSP!$C$31*12-F7,"")</f>
        <v/>
      </c>
      <c r="H7" s="11">
        <f>IF(A7&lt;=RentalVsSP!$C$22,MAX(0,H6-G7),"")</f>
        <v/>
      </c>
      <c r="I7" s="11">
        <f>IF(A7&lt;=RentalVsSP!$C$22,MIN(RentalVsSP!$C$32,RentalVsSP!$C$5*RentalVsSP!$C$20-SUM($I$2:I6)),"")</f>
        <v/>
      </c>
      <c r="J7" s="11">
        <f>IF(A7&lt;=RentalVsSP!$C$22,E7-F7-I7,"")</f>
        <v/>
      </c>
      <c r="K7" s="11">
        <f>IF(A7&lt;=RentalVsSP!$C$22,IF(J7&gt;=0,-J7*RentalVsSP!$C$24,MIN(-J7,MAX(0,25000-0.5*MAX(0,RentalVsSP!$C$23-100000)))*RentalVsSP!$C$24),"")</f>
        <v/>
      </c>
      <c r="L7" s="11">
        <f>IF(A7&lt;=RentalVsSP!$C$22,E7-F7-G7+K7,"")</f>
        <v/>
      </c>
    </row>
    <row r="8">
      <c r="A8" t="n">
        <v>7</v>
      </c>
      <c r="B8" s="11">
        <f>IF(A8&lt;=RentalVsSP!$C$22,RentalVsSP!$C$5*(1+RentalVsSP!$C$19)^(A8-1),"")</f>
        <v/>
      </c>
      <c r="C8" s="11">
        <f>IF(A8&lt;=RentalVsSP!$C$22,RentalVsSP!$C$11*12*(1+RentalVsSP!$C$13)^(A8-1)*(1-RentalVsSP!$C$12),"")</f>
        <v/>
      </c>
      <c r="D8" s="11">
        <f>IF(A8&lt;=RentalVsSP!$C$22,B8*(RentalVsSP!$C$14+RentalVsSP!$C$15+RentalVsSP!$C$16)+C8*RentalVsSP!$C$17+RentalVsSP!$C$18*12,"")</f>
        <v/>
      </c>
      <c r="E8" s="11">
        <f>IF(A8&lt;=RentalVsSP!$C$22,C8-D8,"")</f>
        <v/>
      </c>
      <c r="F8" s="11">
        <f>IF(A8&lt;=RentalVsSP!$C$22,H7*RentalVsSP!$C$7/12*12,"")</f>
        <v/>
      </c>
      <c r="G8" s="11">
        <f>IF(A8&lt;=RentalVsSP!$C$22,RentalVsSP!$C$31*12-F8,"")</f>
        <v/>
      </c>
      <c r="H8" s="11">
        <f>IF(A8&lt;=RentalVsSP!$C$22,MAX(0,H7-G8),"")</f>
        <v/>
      </c>
      <c r="I8" s="11">
        <f>IF(A8&lt;=RentalVsSP!$C$22,MIN(RentalVsSP!$C$32,RentalVsSP!$C$5*RentalVsSP!$C$20-SUM($I$2:I7)),"")</f>
        <v/>
      </c>
      <c r="J8" s="11">
        <f>IF(A8&lt;=RentalVsSP!$C$22,E8-F8-I8,"")</f>
        <v/>
      </c>
      <c r="K8" s="11">
        <f>IF(A8&lt;=RentalVsSP!$C$22,IF(J8&gt;=0,-J8*RentalVsSP!$C$24,MIN(-J8,MAX(0,25000-0.5*MAX(0,RentalVsSP!$C$23-100000)))*RentalVsSP!$C$24),"")</f>
        <v/>
      </c>
      <c r="L8" s="11">
        <f>IF(A8&lt;=RentalVsSP!$C$22,E8-F8-G8+K8,"")</f>
        <v/>
      </c>
    </row>
    <row r="9">
      <c r="A9" t="n">
        <v>8</v>
      </c>
      <c r="B9" s="11">
        <f>IF(A9&lt;=RentalVsSP!$C$22,RentalVsSP!$C$5*(1+RentalVsSP!$C$19)^(A9-1),"")</f>
        <v/>
      </c>
      <c r="C9" s="11">
        <f>IF(A9&lt;=RentalVsSP!$C$22,RentalVsSP!$C$11*12*(1+RentalVsSP!$C$13)^(A9-1)*(1-RentalVsSP!$C$12),"")</f>
        <v/>
      </c>
      <c r="D9" s="11">
        <f>IF(A9&lt;=RentalVsSP!$C$22,B9*(RentalVsSP!$C$14+RentalVsSP!$C$15+RentalVsSP!$C$16)+C9*RentalVsSP!$C$17+RentalVsSP!$C$18*12,"")</f>
        <v/>
      </c>
      <c r="E9" s="11">
        <f>IF(A9&lt;=RentalVsSP!$C$22,C9-D9,"")</f>
        <v/>
      </c>
      <c r="F9" s="11">
        <f>IF(A9&lt;=RentalVsSP!$C$22,H8*RentalVsSP!$C$7/12*12,"")</f>
        <v/>
      </c>
      <c r="G9" s="11">
        <f>IF(A9&lt;=RentalVsSP!$C$22,RentalVsSP!$C$31*12-F9,"")</f>
        <v/>
      </c>
      <c r="H9" s="11">
        <f>IF(A9&lt;=RentalVsSP!$C$22,MAX(0,H8-G9),"")</f>
        <v/>
      </c>
      <c r="I9" s="11">
        <f>IF(A9&lt;=RentalVsSP!$C$22,MIN(RentalVsSP!$C$32,RentalVsSP!$C$5*RentalVsSP!$C$20-SUM($I$2:I8)),"")</f>
        <v/>
      </c>
      <c r="J9" s="11">
        <f>IF(A9&lt;=RentalVsSP!$C$22,E9-F9-I9,"")</f>
        <v/>
      </c>
      <c r="K9" s="11">
        <f>IF(A9&lt;=RentalVsSP!$C$22,IF(J9&gt;=0,-J9*RentalVsSP!$C$24,MIN(-J9,MAX(0,25000-0.5*MAX(0,RentalVsSP!$C$23-100000)))*RentalVsSP!$C$24),"")</f>
        <v/>
      </c>
      <c r="L9" s="11">
        <f>IF(A9&lt;=RentalVsSP!$C$22,E9-F9-G9+K9,"")</f>
        <v/>
      </c>
    </row>
    <row r="10">
      <c r="A10" t="n">
        <v>9</v>
      </c>
      <c r="B10" s="11">
        <f>IF(A10&lt;=RentalVsSP!$C$22,RentalVsSP!$C$5*(1+RentalVsSP!$C$19)^(A10-1),"")</f>
        <v/>
      </c>
      <c r="C10" s="11">
        <f>IF(A10&lt;=RentalVsSP!$C$22,RentalVsSP!$C$11*12*(1+RentalVsSP!$C$13)^(A10-1)*(1-RentalVsSP!$C$12),"")</f>
        <v/>
      </c>
      <c r="D10" s="11">
        <f>IF(A10&lt;=RentalVsSP!$C$22,B10*(RentalVsSP!$C$14+RentalVsSP!$C$15+RentalVsSP!$C$16)+C10*RentalVsSP!$C$17+RentalVsSP!$C$18*12,"")</f>
        <v/>
      </c>
      <c r="E10" s="11">
        <f>IF(A10&lt;=RentalVsSP!$C$22,C10-D10,"")</f>
        <v/>
      </c>
      <c r="F10" s="11">
        <f>IF(A10&lt;=RentalVsSP!$C$22,H9*RentalVsSP!$C$7/12*12,"")</f>
        <v/>
      </c>
      <c r="G10" s="11">
        <f>IF(A10&lt;=RentalVsSP!$C$22,RentalVsSP!$C$31*12-F10,"")</f>
        <v/>
      </c>
      <c r="H10" s="11">
        <f>IF(A10&lt;=RentalVsSP!$C$22,MAX(0,H9-G10),"")</f>
        <v/>
      </c>
      <c r="I10" s="11">
        <f>IF(A10&lt;=RentalVsSP!$C$22,MIN(RentalVsSP!$C$32,RentalVsSP!$C$5*RentalVsSP!$C$20-SUM($I$2:I9)),"")</f>
        <v/>
      </c>
      <c r="J10" s="11">
        <f>IF(A10&lt;=RentalVsSP!$C$22,E10-F10-I10,"")</f>
        <v/>
      </c>
      <c r="K10" s="11">
        <f>IF(A10&lt;=RentalVsSP!$C$22,IF(J10&gt;=0,-J10*RentalVsSP!$C$24,MIN(-J10,MAX(0,25000-0.5*MAX(0,RentalVsSP!$C$23-100000)))*RentalVsSP!$C$24),"")</f>
        <v/>
      </c>
      <c r="L10" s="11">
        <f>IF(A10&lt;=RentalVsSP!$C$22,E10-F10-G10+K10,"")</f>
        <v/>
      </c>
    </row>
    <row r="11">
      <c r="A11" t="n">
        <v>10</v>
      </c>
      <c r="B11" s="11">
        <f>IF(A11&lt;=RentalVsSP!$C$22,RentalVsSP!$C$5*(1+RentalVsSP!$C$19)^(A11-1),"")</f>
        <v/>
      </c>
      <c r="C11" s="11">
        <f>IF(A11&lt;=RentalVsSP!$C$22,RentalVsSP!$C$11*12*(1+RentalVsSP!$C$13)^(A11-1)*(1-RentalVsSP!$C$12),"")</f>
        <v/>
      </c>
      <c r="D11" s="11">
        <f>IF(A11&lt;=RentalVsSP!$C$22,B11*(RentalVsSP!$C$14+RentalVsSP!$C$15+RentalVsSP!$C$16)+C11*RentalVsSP!$C$17+RentalVsSP!$C$18*12,"")</f>
        <v/>
      </c>
      <c r="E11" s="11">
        <f>IF(A11&lt;=RentalVsSP!$C$22,C11-D11,"")</f>
        <v/>
      </c>
      <c r="F11" s="11">
        <f>IF(A11&lt;=RentalVsSP!$C$22,H10*RentalVsSP!$C$7/12*12,"")</f>
        <v/>
      </c>
      <c r="G11" s="11">
        <f>IF(A11&lt;=RentalVsSP!$C$22,RentalVsSP!$C$31*12-F11,"")</f>
        <v/>
      </c>
      <c r="H11" s="11">
        <f>IF(A11&lt;=RentalVsSP!$C$22,MAX(0,H10-G11),"")</f>
        <v/>
      </c>
      <c r="I11" s="11">
        <f>IF(A11&lt;=RentalVsSP!$C$22,MIN(RentalVsSP!$C$32,RentalVsSP!$C$5*RentalVsSP!$C$20-SUM($I$2:I10)),"")</f>
        <v/>
      </c>
      <c r="J11" s="11">
        <f>IF(A11&lt;=RentalVsSP!$C$22,E11-F11-I11,"")</f>
        <v/>
      </c>
      <c r="K11" s="11">
        <f>IF(A11&lt;=RentalVsSP!$C$22,IF(J11&gt;=0,-J11*RentalVsSP!$C$24,MIN(-J11,MAX(0,25000-0.5*MAX(0,RentalVsSP!$C$23-100000)))*RentalVsSP!$C$24),"")</f>
        <v/>
      </c>
      <c r="L11" s="11">
        <f>IF(A11&lt;=RentalVsSP!$C$22,E11-F11-G11+K11,"")</f>
        <v/>
      </c>
    </row>
    <row r="12">
      <c r="A12" t="n">
        <v>11</v>
      </c>
      <c r="B12" s="11">
        <f>IF(A12&lt;=RentalVsSP!$C$22,RentalVsSP!$C$5*(1+RentalVsSP!$C$19)^(A12-1),"")</f>
        <v/>
      </c>
      <c r="C12" s="11">
        <f>IF(A12&lt;=RentalVsSP!$C$22,RentalVsSP!$C$11*12*(1+RentalVsSP!$C$13)^(A12-1)*(1-RentalVsSP!$C$12),"")</f>
        <v/>
      </c>
      <c r="D12" s="11">
        <f>IF(A12&lt;=RentalVsSP!$C$22,B12*(RentalVsSP!$C$14+RentalVsSP!$C$15+RentalVsSP!$C$16)+C12*RentalVsSP!$C$17+RentalVsSP!$C$18*12,"")</f>
        <v/>
      </c>
      <c r="E12" s="11">
        <f>IF(A12&lt;=RentalVsSP!$C$22,C12-D12,"")</f>
        <v/>
      </c>
      <c r="F12" s="11">
        <f>IF(A12&lt;=RentalVsSP!$C$22,H11*RentalVsSP!$C$7/12*12,"")</f>
        <v/>
      </c>
      <c r="G12" s="11">
        <f>IF(A12&lt;=RentalVsSP!$C$22,RentalVsSP!$C$31*12-F12,"")</f>
        <v/>
      </c>
      <c r="H12" s="11">
        <f>IF(A12&lt;=RentalVsSP!$C$22,MAX(0,H11-G12),"")</f>
        <v/>
      </c>
      <c r="I12" s="11">
        <f>IF(A12&lt;=RentalVsSP!$C$22,MIN(RentalVsSP!$C$32,RentalVsSP!$C$5*RentalVsSP!$C$20-SUM($I$2:I11)),"")</f>
        <v/>
      </c>
      <c r="J12" s="11">
        <f>IF(A12&lt;=RentalVsSP!$C$22,E12-F12-I12,"")</f>
        <v/>
      </c>
      <c r="K12" s="11">
        <f>IF(A12&lt;=RentalVsSP!$C$22,IF(J12&gt;=0,-J12*RentalVsSP!$C$24,MIN(-J12,MAX(0,25000-0.5*MAX(0,RentalVsSP!$C$23-100000)))*RentalVsSP!$C$24),"")</f>
        <v/>
      </c>
      <c r="L12" s="11">
        <f>IF(A12&lt;=RentalVsSP!$C$22,E12-F12-G12+K12,"")</f>
        <v/>
      </c>
    </row>
    <row r="13">
      <c r="A13" t="n">
        <v>12</v>
      </c>
      <c r="B13" s="11">
        <f>IF(A13&lt;=RentalVsSP!$C$22,RentalVsSP!$C$5*(1+RentalVsSP!$C$19)^(A13-1),"")</f>
        <v/>
      </c>
      <c r="C13" s="11">
        <f>IF(A13&lt;=RentalVsSP!$C$22,RentalVsSP!$C$11*12*(1+RentalVsSP!$C$13)^(A13-1)*(1-RentalVsSP!$C$12),"")</f>
        <v/>
      </c>
      <c r="D13" s="11">
        <f>IF(A13&lt;=RentalVsSP!$C$22,B13*(RentalVsSP!$C$14+RentalVsSP!$C$15+RentalVsSP!$C$16)+C13*RentalVsSP!$C$17+RentalVsSP!$C$18*12,"")</f>
        <v/>
      </c>
      <c r="E13" s="11">
        <f>IF(A13&lt;=RentalVsSP!$C$22,C13-D13,"")</f>
        <v/>
      </c>
      <c r="F13" s="11">
        <f>IF(A13&lt;=RentalVsSP!$C$22,H12*RentalVsSP!$C$7/12*12,"")</f>
        <v/>
      </c>
      <c r="G13" s="11">
        <f>IF(A13&lt;=RentalVsSP!$C$22,RentalVsSP!$C$31*12-F13,"")</f>
        <v/>
      </c>
      <c r="H13" s="11">
        <f>IF(A13&lt;=RentalVsSP!$C$22,MAX(0,H12-G13),"")</f>
        <v/>
      </c>
      <c r="I13" s="11">
        <f>IF(A13&lt;=RentalVsSP!$C$22,MIN(RentalVsSP!$C$32,RentalVsSP!$C$5*RentalVsSP!$C$20-SUM($I$2:I12)),"")</f>
        <v/>
      </c>
      <c r="J13" s="11">
        <f>IF(A13&lt;=RentalVsSP!$C$22,E13-F13-I13,"")</f>
        <v/>
      </c>
      <c r="K13" s="11">
        <f>IF(A13&lt;=RentalVsSP!$C$22,IF(J13&gt;=0,-J13*RentalVsSP!$C$24,MIN(-J13,MAX(0,25000-0.5*MAX(0,RentalVsSP!$C$23-100000)))*RentalVsSP!$C$24),"")</f>
        <v/>
      </c>
      <c r="L13" s="11">
        <f>IF(A13&lt;=RentalVsSP!$C$22,E13-F13-G13+K13,"")</f>
        <v/>
      </c>
    </row>
    <row r="14">
      <c r="A14" t="n">
        <v>13</v>
      </c>
      <c r="B14" s="11">
        <f>IF(A14&lt;=RentalVsSP!$C$22,RentalVsSP!$C$5*(1+RentalVsSP!$C$19)^(A14-1),"")</f>
        <v/>
      </c>
      <c r="C14" s="11">
        <f>IF(A14&lt;=RentalVsSP!$C$22,RentalVsSP!$C$11*12*(1+RentalVsSP!$C$13)^(A14-1)*(1-RentalVsSP!$C$12),"")</f>
        <v/>
      </c>
      <c r="D14" s="11">
        <f>IF(A14&lt;=RentalVsSP!$C$22,B14*(RentalVsSP!$C$14+RentalVsSP!$C$15+RentalVsSP!$C$16)+C14*RentalVsSP!$C$17+RentalVsSP!$C$18*12,"")</f>
        <v/>
      </c>
      <c r="E14" s="11">
        <f>IF(A14&lt;=RentalVsSP!$C$22,C14-D14,"")</f>
        <v/>
      </c>
      <c r="F14" s="11">
        <f>IF(A14&lt;=RentalVsSP!$C$22,H13*RentalVsSP!$C$7/12*12,"")</f>
        <v/>
      </c>
      <c r="G14" s="11">
        <f>IF(A14&lt;=RentalVsSP!$C$22,RentalVsSP!$C$31*12-F14,"")</f>
        <v/>
      </c>
      <c r="H14" s="11">
        <f>IF(A14&lt;=RentalVsSP!$C$22,MAX(0,H13-G14),"")</f>
        <v/>
      </c>
      <c r="I14" s="11">
        <f>IF(A14&lt;=RentalVsSP!$C$22,MIN(RentalVsSP!$C$32,RentalVsSP!$C$5*RentalVsSP!$C$20-SUM($I$2:I13)),"")</f>
        <v/>
      </c>
      <c r="J14" s="11">
        <f>IF(A14&lt;=RentalVsSP!$C$22,E14-F14-I14,"")</f>
        <v/>
      </c>
      <c r="K14" s="11">
        <f>IF(A14&lt;=RentalVsSP!$C$22,IF(J14&gt;=0,-J14*RentalVsSP!$C$24,MIN(-J14,MAX(0,25000-0.5*MAX(0,RentalVsSP!$C$23-100000)))*RentalVsSP!$C$24),"")</f>
        <v/>
      </c>
      <c r="L14" s="11">
        <f>IF(A14&lt;=RentalVsSP!$C$22,E14-F14-G14+K14,"")</f>
        <v/>
      </c>
    </row>
    <row r="15">
      <c r="A15" t="n">
        <v>14</v>
      </c>
      <c r="B15" s="11">
        <f>IF(A15&lt;=RentalVsSP!$C$22,RentalVsSP!$C$5*(1+RentalVsSP!$C$19)^(A15-1),"")</f>
        <v/>
      </c>
      <c r="C15" s="11">
        <f>IF(A15&lt;=RentalVsSP!$C$22,RentalVsSP!$C$11*12*(1+RentalVsSP!$C$13)^(A15-1)*(1-RentalVsSP!$C$12),"")</f>
        <v/>
      </c>
      <c r="D15" s="11">
        <f>IF(A15&lt;=RentalVsSP!$C$22,B15*(RentalVsSP!$C$14+RentalVsSP!$C$15+RentalVsSP!$C$16)+C15*RentalVsSP!$C$17+RentalVsSP!$C$18*12,"")</f>
        <v/>
      </c>
      <c r="E15" s="11">
        <f>IF(A15&lt;=RentalVsSP!$C$22,C15-D15,"")</f>
        <v/>
      </c>
      <c r="F15" s="11">
        <f>IF(A15&lt;=RentalVsSP!$C$22,H14*RentalVsSP!$C$7/12*12,"")</f>
        <v/>
      </c>
      <c r="G15" s="11">
        <f>IF(A15&lt;=RentalVsSP!$C$22,RentalVsSP!$C$31*12-F15,"")</f>
        <v/>
      </c>
      <c r="H15" s="11">
        <f>IF(A15&lt;=RentalVsSP!$C$22,MAX(0,H14-G15),"")</f>
        <v/>
      </c>
      <c r="I15" s="11">
        <f>IF(A15&lt;=RentalVsSP!$C$22,MIN(RentalVsSP!$C$32,RentalVsSP!$C$5*RentalVsSP!$C$20-SUM($I$2:I14)),"")</f>
        <v/>
      </c>
      <c r="J15" s="11">
        <f>IF(A15&lt;=RentalVsSP!$C$22,E15-F15-I15,"")</f>
        <v/>
      </c>
      <c r="K15" s="11">
        <f>IF(A15&lt;=RentalVsSP!$C$22,IF(J15&gt;=0,-J15*RentalVsSP!$C$24,MIN(-J15,MAX(0,25000-0.5*MAX(0,RentalVsSP!$C$23-100000)))*RentalVsSP!$C$24),"")</f>
        <v/>
      </c>
      <c r="L15" s="11">
        <f>IF(A15&lt;=RentalVsSP!$C$22,E15-F15-G15+K15,"")</f>
        <v/>
      </c>
    </row>
    <row r="16">
      <c r="A16" t="n">
        <v>15</v>
      </c>
      <c r="B16" s="11">
        <f>IF(A16&lt;=RentalVsSP!$C$22,RentalVsSP!$C$5*(1+RentalVsSP!$C$19)^(A16-1),"")</f>
        <v/>
      </c>
      <c r="C16" s="11">
        <f>IF(A16&lt;=RentalVsSP!$C$22,RentalVsSP!$C$11*12*(1+RentalVsSP!$C$13)^(A16-1)*(1-RentalVsSP!$C$12),"")</f>
        <v/>
      </c>
      <c r="D16" s="11">
        <f>IF(A16&lt;=RentalVsSP!$C$22,B16*(RentalVsSP!$C$14+RentalVsSP!$C$15+RentalVsSP!$C$16)+C16*RentalVsSP!$C$17+RentalVsSP!$C$18*12,"")</f>
        <v/>
      </c>
      <c r="E16" s="11">
        <f>IF(A16&lt;=RentalVsSP!$C$22,C16-D16,"")</f>
        <v/>
      </c>
      <c r="F16" s="11">
        <f>IF(A16&lt;=RentalVsSP!$C$22,H15*RentalVsSP!$C$7/12*12,"")</f>
        <v/>
      </c>
      <c r="G16" s="11">
        <f>IF(A16&lt;=RentalVsSP!$C$22,RentalVsSP!$C$31*12-F16,"")</f>
        <v/>
      </c>
      <c r="H16" s="11">
        <f>IF(A16&lt;=RentalVsSP!$C$22,MAX(0,H15-G16),"")</f>
        <v/>
      </c>
      <c r="I16" s="11">
        <f>IF(A16&lt;=RentalVsSP!$C$22,MIN(RentalVsSP!$C$32,RentalVsSP!$C$5*RentalVsSP!$C$20-SUM($I$2:I15)),"")</f>
        <v/>
      </c>
      <c r="J16" s="11">
        <f>IF(A16&lt;=RentalVsSP!$C$22,E16-F16-I16,"")</f>
        <v/>
      </c>
      <c r="K16" s="11">
        <f>IF(A16&lt;=RentalVsSP!$C$22,IF(J16&gt;=0,-J16*RentalVsSP!$C$24,MIN(-J16,MAX(0,25000-0.5*MAX(0,RentalVsSP!$C$23-100000)))*RentalVsSP!$C$24),"")</f>
        <v/>
      </c>
      <c r="L16" s="11">
        <f>IF(A16&lt;=RentalVsSP!$C$22,E16-F16-G16+K16,"")</f>
        <v/>
      </c>
    </row>
    <row r="17">
      <c r="A17" t="n">
        <v>16</v>
      </c>
      <c r="B17" s="11">
        <f>IF(A17&lt;=RentalVsSP!$C$22,RentalVsSP!$C$5*(1+RentalVsSP!$C$19)^(A17-1),"")</f>
        <v/>
      </c>
      <c r="C17" s="11">
        <f>IF(A17&lt;=RentalVsSP!$C$22,RentalVsSP!$C$11*12*(1+RentalVsSP!$C$13)^(A17-1)*(1-RentalVsSP!$C$12),"")</f>
        <v/>
      </c>
      <c r="D17" s="11">
        <f>IF(A17&lt;=RentalVsSP!$C$22,B17*(RentalVsSP!$C$14+RentalVsSP!$C$15+RentalVsSP!$C$16)+C17*RentalVsSP!$C$17+RentalVsSP!$C$18*12,"")</f>
        <v/>
      </c>
      <c r="E17" s="11">
        <f>IF(A17&lt;=RentalVsSP!$C$22,C17-D17,"")</f>
        <v/>
      </c>
      <c r="F17" s="11">
        <f>IF(A17&lt;=RentalVsSP!$C$22,H16*RentalVsSP!$C$7/12*12,"")</f>
        <v/>
      </c>
      <c r="G17" s="11">
        <f>IF(A17&lt;=RentalVsSP!$C$22,RentalVsSP!$C$31*12-F17,"")</f>
        <v/>
      </c>
      <c r="H17" s="11">
        <f>IF(A17&lt;=RentalVsSP!$C$22,MAX(0,H16-G17),"")</f>
        <v/>
      </c>
      <c r="I17" s="11">
        <f>IF(A17&lt;=RentalVsSP!$C$22,MIN(RentalVsSP!$C$32,RentalVsSP!$C$5*RentalVsSP!$C$20-SUM($I$2:I16)),"")</f>
        <v/>
      </c>
      <c r="J17" s="11">
        <f>IF(A17&lt;=RentalVsSP!$C$22,E17-F17-I17,"")</f>
        <v/>
      </c>
      <c r="K17" s="11">
        <f>IF(A17&lt;=RentalVsSP!$C$22,IF(J17&gt;=0,-J17*RentalVsSP!$C$24,MIN(-J17,MAX(0,25000-0.5*MAX(0,RentalVsSP!$C$23-100000)))*RentalVsSP!$C$24),"")</f>
        <v/>
      </c>
      <c r="L17" s="11">
        <f>IF(A17&lt;=RentalVsSP!$C$22,E17-F17-G17+K17,"")</f>
        <v/>
      </c>
    </row>
    <row r="18">
      <c r="A18" t="n">
        <v>17</v>
      </c>
      <c r="B18" s="11">
        <f>IF(A18&lt;=RentalVsSP!$C$22,RentalVsSP!$C$5*(1+RentalVsSP!$C$19)^(A18-1),"")</f>
        <v/>
      </c>
      <c r="C18" s="11">
        <f>IF(A18&lt;=RentalVsSP!$C$22,RentalVsSP!$C$11*12*(1+RentalVsSP!$C$13)^(A18-1)*(1-RentalVsSP!$C$12),"")</f>
        <v/>
      </c>
      <c r="D18" s="11">
        <f>IF(A18&lt;=RentalVsSP!$C$22,B18*(RentalVsSP!$C$14+RentalVsSP!$C$15+RentalVsSP!$C$16)+C18*RentalVsSP!$C$17+RentalVsSP!$C$18*12,"")</f>
        <v/>
      </c>
      <c r="E18" s="11">
        <f>IF(A18&lt;=RentalVsSP!$C$22,C18-D18,"")</f>
        <v/>
      </c>
      <c r="F18" s="11">
        <f>IF(A18&lt;=RentalVsSP!$C$22,H17*RentalVsSP!$C$7/12*12,"")</f>
        <v/>
      </c>
      <c r="G18" s="11">
        <f>IF(A18&lt;=RentalVsSP!$C$22,RentalVsSP!$C$31*12-F18,"")</f>
        <v/>
      </c>
      <c r="H18" s="11">
        <f>IF(A18&lt;=RentalVsSP!$C$22,MAX(0,H17-G18),"")</f>
        <v/>
      </c>
      <c r="I18" s="11">
        <f>IF(A18&lt;=RentalVsSP!$C$22,MIN(RentalVsSP!$C$32,RentalVsSP!$C$5*RentalVsSP!$C$20-SUM($I$2:I17)),"")</f>
        <v/>
      </c>
      <c r="J18" s="11">
        <f>IF(A18&lt;=RentalVsSP!$C$22,E18-F18-I18,"")</f>
        <v/>
      </c>
      <c r="K18" s="11">
        <f>IF(A18&lt;=RentalVsSP!$C$22,IF(J18&gt;=0,-J18*RentalVsSP!$C$24,MIN(-J18,MAX(0,25000-0.5*MAX(0,RentalVsSP!$C$23-100000)))*RentalVsSP!$C$24),"")</f>
        <v/>
      </c>
      <c r="L18" s="11">
        <f>IF(A18&lt;=RentalVsSP!$C$22,E18-F18-G18+K18,"")</f>
        <v/>
      </c>
    </row>
    <row r="19">
      <c r="A19" t="n">
        <v>18</v>
      </c>
      <c r="B19" s="11">
        <f>IF(A19&lt;=RentalVsSP!$C$22,RentalVsSP!$C$5*(1+RentalVsSP!$C$19)^(A19-1),"")</f>
        <v/>
      </c>
      <c r="C19" s="11">
        <f>IF(A19&lt;=RentalVsSP!$C$22,RentalVsSP!$C$11*12*(1+RentalVsSP!$C$13)^(A19-1)*(1-RentalVsSP!$C$12),"")</f>
        <v/>
      </c>
      <c r="D19" s="11">
        <f>IF(A19&lt;=RentalVsSP!$C$22,B19*(RentalVsSP!$C$14+RentalVsSP!$C$15+RentalVsSP!$C$16)+C19*RentalVsSP!$C$17+RentalVsSP!$C$18*12,"")</f>
        <v/>
      </c>
      <c r="E19" s="11">
        <f>IF(A19&lt;=RentalVsSP!$C$22,C19-D19,"")</f>
        <v/>
      </c>
      <c r="F19" s="11">
        <f>IF(A19&lt;=RentalVsSP!$C$22,H18*RentalVsSP!$C$7/12*12,"")</f>
        <v/>
      </c>
      <c r="G19" s="11">
        <f>IF(A19&lt;=RentalVsSP!$C$22,RentalVsSP!$C$31*12-F19,"")</f>
        <v/>
      </c>
      <c r="H19" s="11">
        <f>IF(A19&lt;=RentalVsSP!$C$22,MAX(0,H18-G19),"")</f>
        <v/>
      </c>
      <c r="I19" s="11">
        <f>IF(A19&lt;=RentalVsSP!$C$22,MIN(RentalVsSP!$C$32,RentalVsSP!$C$5*RentalVsSP!$C$20-SUM($I$2:I18)),"")</f>
        <v/>
      </c>
      <c r="J19" s="11">
        <f>IF(A19&lt;=RentalVsSP!$C$22,E19-F19-I19,"")</f>
        <v/>
      </c>
      <c r="K19" s="11">
        <f>IF(A19&lt;=RentalVsSP!$C$22,IF(J19&gt;=0,-J19*RentalVsSP!$C$24,MIN(-J19,MAX(0,25000-0.5*MAX(0,RentalVsSP!$C$23-100000)))*RentalVsSP!$C$24),"")</f>
        <v/>
      </c>
      <c r="L19" s="11">
        <f>IF(A19&lt;=RentalVsSP!$C$22,E19-F19-G19+K19,"")</f>
        <v/>
      </c>
    </row>
    <row r="20">
      <c r="A20" t="n">
        <v>19</v>
      </c>
      <c r="B20" s="11">
        <f>IF(A20&lt;=RentalVsSP!$C$22,RentalVsSP!$C$5*(1+RentalVsSP!$C$19)^(A20-1),"")</f>
        <v/>
      </c>
      <c r="C20" s="11">
        <f>IF(A20&lt;=RentalVsSP!$C$22,RentalVsSP!$C$11*12*(1+RentalVsSP!$C$13)^(A20-1)*(1-RentalVsSP!$C$12),"")</f>
        <v/>
      </c>
      <c r="D20" s="11">
        <f>IF(A20&lt;=RentalVsSP!$C$22,B20*(RentalVsSP!$C$14+RentalVsSP!$C$15+RentalVsSP!$C$16)+C20*RentalVsSP!$C$17+RentalVsSP!$C$18*12,"")</f>
        <v/>
      </c>
      <c r="E20" s="11">
        <f>IF(A20&lt;=RentalVsSP!$C$22,C20-D20,"")</f>
        <v/>
      </c>
      <c r="F20" s="11">
        <f>IF(A20&lt;=RentalVsSP!$C$22,H19*RentalVsSP!$C$7/12*12,"")</f>
        <v/>
      </c>
      <c r="G20" s="11">
        <f>IF(A20&lt;=RentalVsSP!$C$22,RentalVsSP!$C$31*12-F20,"")</f>
        <v/>
      </c>
      <c r="H20" s="11">
        <f>IF(A20&lt;=RentalVsSP!$C$22,MAX(0,H19-G20),"")</f>
        <v/>
      </c>
      <c r="I20" s="11">
        <f>IF(A20&lt;=RentalVsSP!$C$22,MIN(RentalVsSP!$C$32,RentalVsSP!$C$5*RentalVsSP!$C$20-SUM($I$2:I19)),"")</f>
        <v/>
      </c>
      <c r="J20" s="11">
        <f>IF(A20&lt;=RentalVsSP!$C$22,E20-F20-I20,"")</f>
        <v/>
      </c>
      <c r="K20" s="11">
        <f>IF(A20&lt;=RentalVsSP!$C$22,IF(J20&gt;=0,-J20*RentalVsSP!$C$24,MIN(-J20,MAX(0,25000-0.5*MAX(0,RentalVsSP!$C$23-100000)))*RentalVsSP!$C$24),"")</f>
        <v/>
      </c>
      <c r="L20" s="11">
        <f>IF(A20&lt;=RentalVsSP!$C$22,E20-F20-G20+K20,"")</f>
        <v/>
      </c>
    </row>
    <row r="21">
      <c r="A21" t="n">
        <v>20</v>
      </c>
      <c r="B21" s="11">
        <f>IF(A21&lt;=RentalVsSP!$C$22,RentalVsSP!$C$5*(1+RentalVsSP!$C$19)^(A21-1),"")</f>
        <v/>
      </c>
      <c r="C21" s="11">
        <f>IF(A21&lt;=RentalVsSP!$C$22,RentalVsSP!$C$11*12*(1+RentalVsSP!$C$13)^(A21-1)*(1-RentalVsSP!$C$12),"")</f>
        <v/>
      </c>
      <c r="D21" s="11">
        <f>IF(A21&lt;=RentalVsSP!$C$22,B21*(RentalVsSP!$C$14+RentalVsSP!$C$15+RentalVsSP!$C$16)+C21*RentalVsSP!$C$17+RentalVsSP!$C$18*12,"")</f>
        <v/>
      </c>
      <c r="E21" s="11">
        <f>IF(A21&lt;=RentalVsSP!$C$22,C21-D21,"")</f>
        <v/>
      </c>
      <c r="F21" s="11">
        <f>IF(A21&lt;=RentalVsSP!$C$22,H20*RentalVsSP!$C$7/12*12,"")</f>
        <v/>
      </c>
      <c r="G21" s="11">
        <f>IF(A21&lt;=RentalVsSP!$C$22,RentalVsSP!$C$31*12-F21,"")</f>
        <v/>
      </c>
      <c r="H21" s="11">
        <f>IF(A21&lt;=RentalVsSP!$C$22,MAX(0,H20-G21),"")</f>
        <v/>
      </c>
      <c r="I21" s="11">
        <f>IF(A21&lt;=RentalVsSP!$C$22,MIN(RentalVsSP!$C$32,RentalVsSP!$C$5*RentalVsSP!$C$20-SUM($I$2:I20)),"")</f>
        <v/>
      </c>
      <c r="J21" s="11">
        <f>IF(A21&lt;=RentalVsSP!$C$22,E21-F21-I21,"")</f>
        <v/>
      </c>
      <c r="K21" s="11">
        <f>IF(A21&lt;=RentalVsSP!$C$22,IF(J21&gt;=0,-J21*RentalVsSP!$C$24,MIN(-J21,MAX(0,25000-0.5*MAX(0,RentalVsSP!$C$23-100000)))*RentalVsSP!$C$24),"")</f>
        <v/>
      </c>
      <c r="L21" s="11">
        <f>IF(A21&lt;=RentalVsSP!$C$22,E21-F21-G21+K21,"")</f>
        <v/>
      </c>
    </row>
    <row r="22">
      <c r="A22" t="n">
        <v>21</v>
      </c>
      <c r="B22" s="11">
        <f>IF(A22&lt;=RentalVsSP!$C$22,RentalVsSP!$C$5*(1+RentalVsSP!$C$19)^(A22-1),"")</f>
        <v/>
      </c>
      <c r="C22" s="11">
        <f>IF(A22&lt;=RentalVsSP!$C$22,RentalVsSP!$C$11*12*(1+RentalVsSP!$C$13)^(A22-1)*(1-RentalVsSP!$C$12),"")</f>
        <v/>
      </c>
      <c r="D22" s="11">
        <f>IF(A22&lt;=RentalVsSP!$C$22,B22*(RentalVsSP!$C$14+RentalVsSP!$C$15+RentalVsSP!$C$16)+C22*RentalVsSP!$C$17+RentalVsSP!$C$18*12,"")</f>
        <v/>
      </c>
      <c r="E22" s="11">
        <f>IF(A22&lt;=RentalVsSP!$C$22,C22-D22,"")</f>
        <v/>
      </c>
      <c r="F22" s="11">
        <f>IF(A22&lt;=RentalVsSP!$C$22,H21*RentalVsSP!$C$7/12*12,"")</f>
        <v/>
      </c>
      <c r="G22" s="11">
        <f>IF(A22&lt;=RentalVsSP!$C$22,RentalVsSP!$C$31*12-F22,"")</f>
        <v/>
      </c>
      <c r="H22" s="11">
        <f>IF(A22&lt;=RentalVsSP!$C$22,MAX(0,H21-G22),"")</f>
        <v/>
      </c>
      <c r="I22" s="11">
        <f>IF(A22&lt;=RentalVsSP!$C$22,MIN(RentalVsSP!$C$32,RentalVsSP!$C$5*RentalVsSP!$C$20-SUM($I$2:I21)),"")</f>
        <v/>
      </c>
      <c r="J22" s="11">
        <f>IF(A22&lt;=RentalVsSP!$C$22,E22-F22-I22,"")</f>
        <v/>
      </c>
      <c r="K22" s="11">
        <f>IF(A22&lt;=RentalVsSP!$C$22,IF(J22&gt;=0,-J22*RentalVsSP!$C$24,MIN(-J22,MAX(0,25000-0.5*MAX(0,RentalVsSP!$C$23-100000)))*RentalVsSP!$C$24),"")</f>
        <v/>
      </c>
      <c r="L22" s="11">
        <f>IF(A22&lt;=RentalVsSP!$C$22,E22-F22-G22+K22,"")</f>
        <v/>
      </c>
    </row>
    <row r="23">
      <c r="A23" t="n">
        <v>22</v>
      </c>
      <c r="B23" s="11">
        <f>IF(A23&lt;=RentalVsSP!$C$22,RentalVsSP!$C$5*(1+RentalVsSP!$C$19)^(A23-1),"")</f>
        <v/>
      </c>
      <c r="C23" s="11">
        <f>IF(A23&lt;=RentalVsSP!$C$22,RentalVsSP!$C$11*12*(1+RentalVsSP!$C$13)^(A23-1)*(1-RentalVsSP!$C$12),"")</f>
        <v/>
      </c>
      <c r="D23" s="11">
        <f>IF(A23&lt;=RentalVsSP!$C$22,B23*(RentalVsSP!$C$14+RentalVsSP!$C$15+RentalVsSP!$C$16)+C23*RentalVsSP!$C$17+RentalVsSP!$C$18*12,"")</f>
        <v/>
      </c>
      <c r="E23" s="11">
        <f>IF(A23&lt;=RentalVsSP!$C$22,C23-D23,"")</f>
        <v/>
      </c>
      <c r="F23" s="11">
        <f>IF(A23&lt;=RentalVsSP!$C$22,H22*RentalVsSP!$C$7/12*12,"")</f>
        <v/>
      </c>
      <c r="G23" s="11">
        <f>IF(A23&lt;=RentalVsSP!$C$22,RentalVsSP!$C$31*12-F23,"")</f>
        <v/>
      </c>
      <c r="H23" s="11">
        <f>IF(A23&lt;=RentalVsSP!$C$22,MAX(0,H22-G23),"")</f>
        <v/>
      </c>
      <c r="I23" s="11">
        <f>IF(A23&lt;=RentalVsSP!$C$22,MIN(RentalVsSP!$C$32,RentalVsSP!$C$5*RentalVsSP!$C$20-SUM($I$2:I22)),"")</f>
        <v/>
      </c>
      <c r="J23" s="11">
        <f>IF(A23&lt;=RentalVsSP!$C$22,E23-F23-I23,"")</f>
        <v/>
      </c>
      <c r="K23" s="11">
        <f>IF(A23&lt;=RentalVsSP!$C$22,IF(J23&gt;=0,-J23*RentalVsSP!$C$24,MIN(-J23,MAX(0,25000-0.5*MAX(0,RentalVsSP!$C$23-100000)))*RentalVsSP!$C$24),"")</f>
        <v/>
      </c>
      <c r="L23" s="11">
        <f>IF(A23&lt;=RentalVsSP!$C$22,E23-F23-G23+K23,"")</f>
        <v/>
      </c>
    </row>
    <row r="24">
      <c r="A24" t="n">
        <v>23</v>
      </c>
      <c r="B24" s="11">
        <f>IF(A24&lt;=RentalVsSP!$C$22,RentalVsSP!$C$5*(1+RentalVsSP!$C$19)^(A24-1),"")</f>
        <v/>
      </c>
      <c r="C24" s="11">
        <f>IF(A24&lt;=RentalVsSP!$C$22,RentalVsSP!$C$11*12*(1+RentalVsSP!$C$13)^(A24-1)*(1-RentalVsSP!$C$12),"")</f>
        <v/>
      </c>
      <c r="D24" s="11">
        <f>IF(A24&lt;=RentalVsSP!$C$22,B24*(RentalVsSP!$C$14+RentalVsSP!$C$15+RentalVsSP!$C$16)+C24*RentalVsSP!$C$17+RentalVsSP!$C$18*12,"")</f>
        <v/>
      </c>
      <c r="E24" s="11">
        <f>IF(A24&lt;=RentalVsSP!$C$22,C24-D24,"")</f>
        <v/>
      </c>
      <c r="F24" s="11">
        <f>IF(A24&lt;=RentalVsSP!$C$22,H23*RentalVsSP!$C$7/12*12,"")</f>
        <v/>
      </c>
      <c r="G24" s="11">
        <f>IF(A24&lt;=RentalVsSP!$C$22,RentalVsSP!$C$31*12-F24,"")</f>
        <v/>
      </c>
      <c r="H24" s="11">
        <f>IF(A24&lt;=RentalVsSP!$C$22,MAX(0,H23-G24),"")</f>
        <v/>
      </c>
      <c r="I24" s="11">
        <f>IF(A24&lt;=RentalVsSP!$C$22,MIN(RentalVsSP!$C$32,RentalVsSP!$C$5*RentalVsSP!$C$20-SUM($I$2:I23)),"")</f>
        <v/>
      </c>
      <c r="J24" s="11">
        <f>IF(A24&lt;=RentalVsSP!$C$22,E24-F24-I24,"")</f>
        <v/>
      </c>
      <c r="K24" s="11">
        <f>IF(A24&lt;=RentalVsSP!$C$22,IF(J24&gt;=0,-J24*RentalVsSP!$C$24,MIN(-J24,MAX(0,25000-0.5*MAX(0,RentalVsSP!$C$23-100000)))*RentalVsSP!$C$24),"")</f>
        <v/>
      </c>
      <c r="L24" s="11">
        <f>IF(A24&lt;=RentalVsSP!$C$22,E24-F24-G24+K24,"")</f>
        <v/>
      </c>
    </row>
    <row r="25">
      <c r="A25" t="n">
        <v>24</v>
      </c>
      <c r="B25" s="11">
        <f>IF(A25&lt;=RentalVsSP!$C$22,RentalVsSP!$C$5*(1+RentalVsSP!$C$19)^(A25-1),"")</f>
        <v/>
      </c>
      <c r="C25" s="11">
        <f>IF(A25&lt;=RentalVsSP!$C$22,RentalVsSP!$C$11*12*(1+RentalVsSP!$C$13)^(A25-1)*(1-RentalVsSP!$C$12),"")</f>
        <v/>
      </c>
      <c r="D25" s="11">
        <f>IF(A25&lt;=RentalVsSP!$C$22,B25*(RentalVsSP!$C$14+RentalVsSP!$C$15+RentalVsSP!$C$16)+C25*RentalVsSP!$C$17+RentalVsSP!$C$18*12,"")</f>
        <v/>
      </c>
      <c r="E25" s="11">
        <f>IF(A25&lt;=RentalVsSP!$C$22,C25-D25,"")</f>
        <v/>
      </c>
      <c r="F25" s="11">
        <f>IF(A25&lt;=RentalVsSP!$C$22,H24*RentalVsSP!$C$7/12*12,"")</f>
        <v/>
      </c>
      <c r="G25" s="11">
        <f>IF(A25&lt;=RentalVsSP!$C$22,RentalVsSP!$C$31*12-F25,"")</f>
        <v/>
      </c>
      <c r="H25" s="11">
        <f>IF(A25&lt;=RentalVsSP!$C$22,MAX(0,H24-G25),"")</f>
        <v/>
      </c>
      <c r="I25" s="11">
        <f>IF(A25&lt;=RentalVsSP!$C$22,MIN(RentalVsSP!$C$32,RentalVsSP!$C$5*RentalVsSP!$C$20-SUM($I$2:I24)),"")</f>
        <v/>
      </c>
      <c r="J25" s="11">
        <f>IF(A25&lt;=RentalVsSP!$C$22,E25-F25-I25,"")</f>
        <v/>
      </c>
      <c r="K25" s="11">
        <f>IF(A25&lt;=RentalVsSP!$C$22,IF(J25&gt;=0,-J25*RentalVsSP!$C$24,MIN(-J25,MAX(0,25000-0.5*MAX(0,RentalVsSP!$C$23-100000)))*RentalVsSP!$C$24),"")</f>
        <v/>
      </c>
      <c r="L25" s="11">
        <f>IF(A25&lt;=RentalVsSP!$C$22,E25-F25-G25+K25,"")</f>
        <v/>
      </c>
    </row>
    <row r="26">
      <c r="A26" t="n">
        <v>25</v>
      </c>
      <c r="B26" s="11">
        <f>IF(A26&lt;=RentalVsSP!$C$22,RentalVsSP!$C$5*(1+RentalVsSP!$C$19)^(A26-1),"")</f>
        <v/>
      </c>
      <c r="C26" s="11">
        <f>IF(A26&lt;=RentalVsSP!$C$22,RentalVsSP!$C$11*12*(1+RentalVsSP!$C$13)^(A26-1)*(1-RentalVsSP!$C$12),"")</f>
        <v/>
      </c>
      <c r="D26" s="11">
        <f>IF(A26&lt;=RentalVsSP!$C$22,B26*(RentalVsSP!$C$14+RentalVsSP!$C$15+RentalVsSP!$C$16)+C26*RentalVsSP!$C$17+RentalVsSP!$C$18*12,"")</f>
        <v/>
      </c>
      <c r="E26" s="11">
        <f>IF(A26&lt;=RentalVsSP!$C$22,C26-D26,"")</f>
        <v/>
      </c>
      <c r="F26" s="11">
        <f>IF(A26&lt;=RentalVsSP!$C$22,H25*RentalVsSP!$C$7/12*12,"")</f>
        <v/>
      </c>
      <c r="G26" s="11">
        <f>IF(A26&lt;=RentalVsSP!$C$22,RentalVsSP!$C$31*12-F26,"")</f>
        <v/>
      </c>
      <c r="H26" s="11">
        <f>IF(A26&lt;=RentalVsSP!$C$22,MAX(0,H25-G26),"")</f>
        <v/>
      </c>
      <c r="I26" s="11">
        <f>IF(A26&lt;=RentalVsSP!$C$22,MIN(RentalVsSP!$C$32,RentalVsSP!$C$5*RentalVsSP!$C$20-SUM($I$2:I25)),"")</f>
        <v/>
      </c>
      <c r="J26" s="11">
        <f>IF(A26&lt;=RentalVsSP!$C$22,E26-F26-I26,"")</f>
        <v/>
      </c>
      <c r="K26" s="11">
        <f>IF(A26&lt;=RentalVsSP!$C$22,IF(J26&gt;=0,-J26*RentalVsSP!$C$24,MIN(-J26,MAX(0,25000-0.5*MAX(0,RentalVsSP!$C$23-100000)))*RentalVsSP!$C$24),"")</f>
        <v/>
      </c>
      <c r="L26" s="11">
        <f>IF(A26&lt;=RentalVsSP!$C$22,E26-F26-G26+K26,"")</f>
        <v/>
      </c>
    </row>
    <row r="27">
      <c r="A27" t="n">
        <v>26</v>
      </c>
      <c r="B27" s="11">
        <f>IF(A27&lt;=RentalVsSP!$C$22,RentalVsSP!$C$5*(1+RentalVsSP!$C$19)^(A27-1),"")</f>
        <v/>
      </c>
      <c r="C27" s="11">
        <f>IF(A27&lt;=RentalVsSP!$C$22,RentalVsSP!$C$11*12*(1+RentalVsSP!$C$13)^(A27-1)*(1-RentalVsSP!$C$12),"")</f>
        <v/>
      </c>
      <c r="D27" s="11">
        <f>IF(A27&lt;=RentalVsSP!$C$22,B27*(RentalVsSP!$C$14+RentalVsSP!$C$15+RentalVsSP!$C$16)+C27*RentalVsSP!$C$17+RentalVsSP!$C$18*12,"")</f>
        <v/>
      </c>
      <c r="E27" s="11">
        <f>IF(A27&lt;=RentalVsSP!$C$22,C27-D27,"")</f>
        <v/>
      </c>
      <c r="F27" s="11">
        <f>IF(A27&lt;=RentalVsSP!$C$22,H26*RentalVsSP!$C$7/12*12,"")</f>
        <v/>
      </c>
      <c r="G27" s="11">
        <f>IF(A27&lt;=RentalVsSP!$C$22,RentalVsSP!$C$31*12-F27,"")</f>
        <v/>
      </c>
      <c r="H27" s="11">
        <f>IF(A27&lt;=RentalVsSP!$C$22,MAX(0,H26-G27),"")</f>
        <v/>
      </c>
      <c r="I27" s="11">
        <f>IF(A27&lt;=RentalVsSP!$C$22,MIN(RentalVsSP!$C$32,RentalVsSP!$C$5*RentalVsSP!$C$20-SUM($I$2:I26)),"")</f>
        <v/>
      </c>
      <c r="J27" s="11">
        <f>IF(A27&lt;=RentalVsSP!$C$22,E27-F27-I27,"")</f>
        <v/>
      </c>
      <c r="K27" s="11">
        <f>IF(A27&lt;=RentalVsSP!$C$22,IF(J27&gt;=0,-J27*RentalVsSP!$C$24,MIN(-J27,MAX(0,25000-0.5*MAX(0,RentalVsSP!$C$23-100000)))*RentalVsSP!$C$24),"")</f>
        <v/>
      </c>
      <c r="L27" s="11">
        <f>IF(A27&lt;=RentalVsSP!$C$22,E27-F27-G27+K27,"")</f>
        <v/>
      </c>
    </row>
    <row r="28">
      <c r="A28" t="n">
        <v>27</v>
      </c>
      <c r="B28" s="11">
        <f>IF(A28&lt;=RentalVsSP!$C$22,RentalVsSP!$C$5*(1+RentalVsSP!$C$19)^(A28-1),"")</f>
        <v/>
      </c>
      <c r="C28" s="11">
        <f>IF(A28&lt;=RentalVsSP!$C$22,RentalVsSP!$C$11*12*(1+RentalVsSP!$C$13)^(A28-1)*(1-RentalVsSP!$C$12),"")</f>
        <v/>
      </c>
      <c r="D28" s="11">
        <f>IF(A28&lt;=RentalVsSP!$C$22,B28*(RentalVsSP!$C$14+RentalVsSP!$C$15+RentalVsSP!$C$16)+C28*RentalVsSP!$C$17+RentalVsSP!$C$18*12,"")</f>
        <v/>
      </c>
      <c r="E28" s="11">
        <f>IF(A28&lt;=RentalVsSP!$C$22,C28-D28,"")</f>
        <v/>
      </c>
      <c r="F28" s="11">
        <f>IF(A28&lt;=RentalVsSP!$C$22,H27*RentalVsSP!$C$7/12*12,"")</f>
        <v/>
      </c>
      <c r="G28" s="11">
        <f>IF(A28&lt;=RentalVsSP!$C$22,RentalVsSP!$C$31*12-F28,"")</f>
        <v/>
      </c>
      <c r="H28" s="11">
        <f>IF(A28&lt;=RentalVsSP!$C$22,MAX(0,H27-G28),"")</f>
        <v/>
      </c>
      <c r="I28" s="11">
        <f>IF(A28&lt;=RentalVsSP!$C$22,MIN(RentalVsSP!$C$32,RentalVsSP!$C$5*RentalVsSP!$C$20-SUM($I$2:I27)),"")</f>
        <v/>
      </c>
      <c r="J28" s="11">
        <f>IF(A28&lt;=RentalVsSP!$C$22,E28-F28-I28,"")</f>
        <v/>
      </c>
      <c r="K28" s="11">
        <f>IF(A28&lt;=RentalVsSP!$C$22,IF(J28&gt;=0,-J28*RentalVsSP!$C$24,MIN(-J28,MAX(0,25000-0.5*MAX(0,RentalVsSP!$C$23-100000)))*RentalVsSP!$C$24),"")</f>
        <v/>
      </c>
      <c r="L28" s="11">
        <f>IF(A28&lt;=RentalVsSP!$C$22,E28-F28-G28+K28,"")</f>
        <v/>
      </c>
    </row>
    <row r="29">
      <c r="A29" t="n">
        <v>28</v>
      </c>
      <c r="B29" s="11">
        <f>IF(A29&lt;=RentalVsSP!$C$22,RentalVsSP!$C$5*(1+RentalVsSP!$C$19)^(A29-1),"")</f>
        <v/>
      </c>
      <c r="C29" s="11">
        <f>IF(A29&lt;=RentalVsSP!$C$22,RentalVsSP!$C$11*12*(1+RentalVsSP!$C$13)^(A29-1)*(1-RentalVsSP!$C$12),"")</f>
        <v/>
      </c>
      <c r="D29" s="11">
        <f>IF(A29&lt;=RentalVsSP!$C$22,B29*(RentalVsSP!$C$14+RentalVsSP!$C$15+RentalVsSP!$C$16)+C29*RentalVsSP!$C$17+RentalVsSP!$C$18*12,"")</f>
        <v/>
      </c>
      <c r="E29" s="11">
        <f>IF(A29&lt;=RentalVsSP!$C$22,C29-D29,"")</f>
        <v/>
      </c>
      <c r="F29" s="11">
        <f>IF(A29&lt;=RentalVsSP!$C$22,H28*RentalVsSP!$C$7/12*12,"")</f>
        <v/>
      </c>
      <c r="G29" s="11">
        <f>IF(A29&lt;=RentalVsSP!$C$22,RentalVsSP!$C$31*12-F29,"")</f>
        <v/>
      </c>
      <c r="H29" s="11">
        <f>IF(A29&lt;=RentalVsSP!$C$22,MAX(0,H28-G29),"")</f>
        <v/>
      </c>
      <c r="I29" s="11">
        <f>IF(A29&lt;=RentalVsSP!$C$22,MIN(RentalVsSP!$C$32,RentalVsSP!$C$5*RentalVsSP!$C$20-SUM($I$2:I28)),"")</f>
        <v/>
      </c>
      <c r="J29" s="11">
        <f>IF(A29&lt;=RentalVsSP!$C$22,E29-F29-I29,"")</f>
        <v/>
      </c>
      <c r="K29" s="11">
        <f>IF(A29&lt;=RentalVsSP!$C$22,IF(J29&gt;=0,-J29*RentalVsSP!$C$24,MIN(-J29,MAX(0,25000-0.5*MAX(0,RentalVsSP!$C$23-100000)))*RentalVsSP!$C$24),"")</f>
        <v/>
      </c>
      <c r="L29" s="11">
        <f>IF(A29&lt;=RentalVsSP!$C$22,E29-F29-G29+K29,"")</f>
        <v/>
      </c>
    </row>
    <row r="30">
      <c r="A30" t="n">
        <v>29</v>
      </c>
      <c r="B30" s="11">
        <f>IF(A30&lt;=RentalVsSP!$C$22,RentalVsSP!$C$5*(1+RentalVsSP!$C$19)^(A30-1),"")</f>
        <v/>
      </c>
      <c r="C30" s="11">
        <f>IF(A30&lt;=RentalVsSP!$C$22,RentalVsSP!$C$11*12*(1+RentalVsSP!$C$13)^(A30-1)*(1-RentalVsSP!$C$12),"")</f>
        <v/>
      </c>
      <c r="D30" s="11">
        <f>IF(A30&lt;=RentalVsSP!$C$22,B30*(RentalVsSP!$C$14+RentalVsSP!$C$15+RentalVsSP!$C$16)+C30*RentalVsSP!$C$17+RentalVsSP!$C$18*12,"")</f>
        <v/>
      </c>
      <c r="E30" s="11">
        <f>IF(A30&lt;=RentalVsSP!$C$22,C30-D30,"")</f>
        <v/>
      </c>
      <c r="F30" s="11">
        <f>IF(A30&lt;=RentalVsSP!$C$22,H29*RentalVsSP!$C$7/12*12,"")</f>
        <v/>
      </c>
      <c r="G30" s="11">
        <f>IF(A30&lt;=RentalVsSP!$C$22,RentalVsSP!$C$31*12-F30,"")</f>
        <v/>
      </c>
      <c r="H30" s="11">
        <f>IF(A30&lt;=RentalVsSP!$C$22,MAX(0,H29-G30),"")</f>
        <v/>
      </c>
      <c r="I30" s="11">
        <f>IF(A30&lt;=RentalVsSP!$C$22,MIN(RentalVsSP!$C$32,RentalVsSP!$C$5*RentalVsSP!$C$20-SUM($I$2:I29)),"")</f>
        <v/>
      </c>
      <c r="J30" s="11">
        <f>IF(A30&lt;=RentalVsSP!$C$22,E30-F30-I30,"")</f>
        <v/>
      </c>
      <c r="K30" s="11">
        <f>IF(A30&lt;=RentalVsSP!$C$22,IF(J30&gt;=0,-J30*RentalVsSP!$C$24,MIN(-J30,MAX(0,25000-0.5*MAX(0,RentalVsSP!$C$23-100000)))*RentalVsSP!$C$24),"")</f>
        <v/>
      </c>
      <c r="L30" s="11">
        <f>IF(A30&lt;=RentalVsSP!$C$22,E30-F30-G30+K30,"")</f>
        <v/>
      </c>
    </row>
    <row r="31">
      <c r="A31" t="n">
        <v>30</v>
      </c>
      <c r="B31" s="11">
        <f>IF(A31&lt;=RentalVsSP!$C$22,RentalVsSP!$C$5*(1+RentalVsSP!$C$19)^(A31-1),"")</f>
        <v/>
      </c>
      <c r="C31" s="11">
        <f>IF(A31&lt;=RentalVsSP!$C$22,RentalVsSP!$C$11*12*(1+RentalVsSP!$C$13)^(A31-1)*(1-RentalVsSP!$C$12),"")</f>
        <v/>
      </c>
      <c r="D31" s="11">
        <f>IF(A31&lt;=RentalVsSP!$C$22,B31*(RentalVsSP!$C$14+RentalVsSP!$C$15+RentalVsSP!$C$16)+C31*RentalVsSP!$C$17+RentalVsSP!$C$18*12,"")</f>
        <v/>
      </c>
      <c r="E31" s="11">
        <f>IF(A31&lt;=RentalVsSP!$C$22,C31-D31,"")</f>
        <v/>
      </c>
      <c r="F31" s="11">
        <f>IF(A31&lt;=RentalVsSP!$C$22,H30*RentalVsSP!$C$7/12*12,"")</f>
        <v/>
      </c>
      <c r="G31" s="11">
        <f>IF(A31&lt;=RentalVsSP!$C$22,RentalVsSP!$C$31*12-F31,"")</f>
        <v/>
      </c>
      <c r="H31" s="11">
        <f>IF(A31&lt;=RentalVsSP!$C$22,MAX(0,H30-G31),"")</f>
        <v/>
      </c>
      <c r="I31" s="11">
        <f>IF(A31&lt;=RentalVsSP!$C$22,MIN(RentalVsSP!$C$32,RentalVsSP!$C$5*RentalVsSP!$C$20-SUM($I$2:I30)),"")</f>
        <v/>
      </c>
      <c r="J31" s="11">
        <f>IF(A31&lt;=RentalVsSP!$C$22,E31-F31-I31,"")</f>
        <v/>
      </c>
      <c r="K31" s="11">
        <f>IF(A31&lt;=RentalVsSP!$C$22,IF(J31&gt;=0,-J31*RentalVsSP!$C$24,MIN(-J31,MAX(0,25000-0.5*MAX(0,RentalVsSP!$C$23-100000)))*RentalVsSP!$C$24),"")</f>
        <v/>
      </c>
      <c r="L31" s="11">
        <f>IF(A31&lt;=RentalVsSP!$C$22,E31-F31-G31+K31,"")</f>
        <v/>
      </c>
    </row>
    <row r="32">
      <c r="A32" t="n">
        <v>31</v>
      </c>
      <c r="B32" s="11">
        <f>IF(A32&lt;=RentalVsSP!$C$22,RentalVsSP!$C$5*(1+RentalVsSP!$C$19)^(A32-1),"")</f>
        <v/>
      </c>
      <c r="C32" s="11">
        <f>IF(A32&lt;=RentalVsSP!$C$22,RentalVsSP!$C$11*12*(1+RentalVsSP!$C$13)^(A32-1)*(1-RentalVsSP!$C$12),"")</f>
        <v/>
      </c>
      <c r="D32" s="11">
        <f>IF(A32&lt;=RentalVsSP!$C$22,B32*(RentalVsSP!$C$14+RentalVsSP!$C$15+RentalVsSP!$C$16)+C32*RentalVsSP!$C$17+RentalVsSP!$C$18*12,"")</f>
        <v/>
      </c>
      <c r="E32" s="11">
        <f>IF(A32&lt;=RentalVsSP!$C$22,C32-D32,"")</f>
        <v/>
      </c>
      <c r="F32" s="11">
        <f>IF(A32&lt;=RentalVsSP!$C$22,H31*RentalVsSP!$C$7/12*12,"")</f>
        <v/>
      </c>
      <c r="G32" s="11">
        <f>IF(A32&lt;=RentalVsSP!$C$22,RentalVsSP!$C$31*12-F32,"")</f>
        <v/>
      </c>
      <c r="H32" s="11">
        <f>IF(A32&lt;=RentalVsSP!$C$22,MAX(0,H31-G32),"")</f>
        <v/>
      </c>
      <c r="I32" s="11">
        <f>IF(A32&lt;=RentalVsSP!$C$22,MIN(RentalVsSP!$C$32,RentalVsSP!$C$5*RentalVsSP!$C$20-SUM($I$2:I31)),"")</f>
        <v/>
      </c>
      <c r="J32" s="11">
        <f>IF(A32&lt;=RentalVsSP!$C$22,E32-F32-I32,"")</f>
        <v/>
      </c>
      <c r="K32" s="11">
        <f>IF(A32&lt;=RentalVsSP!$C$22,IF(J32&gt;=0,-J32*RentalVsSP!$C$24,MIN(-J32,MAX(0,25000-0.5*MAX(0,RentalVsSP!$C$23-100000)))*RentalVsSP!$C$24),"")</f>
        <v/>
      </c>
      <c r="L32" s="11">
        <f>IF(A32&lt;=RentalVsSP!$C$22,E32-F32-G32+K32,"")</f>
        <v/>
      </c>
    </row>
    <row r="33">
      <c r="A33" t="n">
        <v>32</v>
      </c>
      <c r="B33" s="11">
        <f>IF(A33&lt;=RentalVsSP!$C$22,RentalVsSP!$C$5*(1+RentalVsSP!$C$19)^(A33-1),"")</f>
        <v/>
      </c>
      <c r="C33" s="11">
        <f>IF(A33&lt;=RentalVsSP!$C$22,RentalVsSP!$C$11*12*(1+RentalVsSP!$C$13)^(A33-1)*(1-RentalVsSP!$C$12),"")</f>
        <v/>
      </c>
      <c r="D33" s="11">
        <f>IF(A33&lt;=RentalVsSP!$C$22,B33*(RentalVsSP!$C$14+RentalVsSP!$C$15+RentalVsSP!$C$16)+C33*RentalVsSP!$C$17+RentalVsSP!$C$18*12,"")</f>
        <v/>
      </c>
      <c r="E33" s="11">
        <f>IF(A33&lt;=RentalVsSP!$C$22,C33-D33,"")</f>
        <v/>
      </c>
      <c r="F33" s="11">
        <f>IF(A33&lt;=RentalVsSP!$C$22,H32*RentalVsSP!$C$7/12*12,"")</f>
        <v/>
      </c>
      <c r="G33" s="11">
        <f>IF(A33&lt;=RentalVsSP!$C$22,RentalVsSP!$C$31*12-F33,"")</f>
        <v/>
      </c>
      <c r="H33" s="11">
        <f>IF(A33&lt;=RentalVsSP!$C$22,MAX(0,H32-G33),"")</f>
        <v/>
      </c>
      <c r="I33" s="11">
        <f>IF(A33&lt;=RentalVsSP!$C$22,MIN(RentalVsSP!$C$32,RentalVsSP!$C$5*RentalVsSP!$C$20-SUM($I$2:I32)),"")</f>
        <v/>
      </c>
      <c r="J33" s="11">
        <f>IF(A33&lt;=RentalVsSP!$C$22,E33-F33-I33,"")</f>
        <v/>
      </c>
      <c r="K33" s="11">
        <f>IF(A33&lt;=RentalVsSP!$C$22,IF(J33&gt;=0,-J33*RentalVsSP!$C$24,MIN(-J33,MAX(0,25000-0.5*MAX(0,RentalVsSP!$C$23-100000)))*RentalVsSP!$C$24),"")</f>
        <v/>
      </c>
      <c r="L33" s="11">
        <f>IF(A33&lt;=RentalVsSP!$C$22,E33-F33-G33+K33,"")</f>
        <v/>
      </c>
    </row>
    <row r="34">
      <c r="A34" t="n">
        <v>33</v>
      </c>
      <c r="B34" s="11">
        <f>IF(A34&lt;=RentalVsSP!$C$22,RentalVsSP!$C$5*(1+RentalVsSP!$C$19)^(A34-1),"")</f>
        <v/>
      </c>
      <c r="C34" s="11">
        <f>IF(A34&lt;=RentalVsSP!$C$22,RentalVsSP!$C$11*12*(1+RentalVsSP!$C$13)^(A34-1)*(1-RentalVsSP!$C$12),"")</f>
        <v/>
      </c>
      <c r="D34" s="11">
        <f>IF(A34&lt;=RentalVsSP!$C$22,B34*(RentalVsSP!$C$14+RentalVsSP!$C$15+RentalVsSP!$C$16)+C34*RentalVsSP!$C$17+RentalVsSP!$C$18*12,"")</f>
        <v/>
      </c>
      <c r="E34" s="11">
        <f>IF(A34&lt;=RentalVsSP!$C$22,C34-D34,"")</f>
        <v/>
      </c>
      <c r="F34" s="11">
        <f>IF(A34&lt;=RentalVsSP!$C$22,H33*RentalVsSP!$C$7/12*12,"")</f>
        <v/>
      </c>
      <c r="G34" s="11">
        <f>IF(A34&lt;=RentalVsSP!$C$22,RentalVsSP!$C$31*12-F34,"")</f>
        <v/>
      </c>
      <c r="H34" s="11">
        <f>IF(A34&lt;=RentalVsSP!$C$22,MAX(0,H33-G34),"")</f>
        <v/>
      </c>
      <c r="I34" s="11">
        <f>IF(A34&lt;=RentalVsSP!$C$22,MIN(RentalVsSP!$C$32,RentalVsSP!$C$5*RentalVsSP!$C$20-SUM($I$2:I33)),"")</f>
        <v/>
      </c>
      <c r="J34" s="11">
        <f>IF(A34&lt;=RentalVsSP!$C$22,E34-F34-I34,"")</f>
        <v/>
      </c>
      <c r="K34" s="11">
        <f>IF(A34&lt;=RentalVsSP!$C$22,IF(J34&gt;=0,-J34*RentalVsSP!$C$24,MIN(-J34,MAX(0,25000-0.5*MAX(0,RentalVsSP!$C$23-100000)))*RentalVsSP!$C$24),"")</f>
        <v/>
      </c>
      <c r="L34" s="11">
        <f>IF(A34&lt;=RentalVsSP!$C$22,E34-F34-G34+K34,"")</f>
        <v/>
      </c>
    </row>
    <row r="35">
      <c r="A35" t="n">
        <v>34</v>
      </c>
      <c r="B35" s="11">
        <f>IF(A35&lt;=RentalVsSP!$C$22,RentalVsSP!$C$5*(1+RentalVsSP!$C$19)^(A35-1),"")</f>
        <v/>
      </c>
      <c r="C35" s="11">
        <f>IF(A35&lt;=RentalVsSP!$C$22,RentalVsSP!$C$11*12*(1+RentalVsSP!$C$13)^(A35-1)*(1-RentalVsSP!$C$12),"")</f>
        <v/>
      </c>
      <c r="D35" s="11">
        <f>IF(A35&lt;=RentalVsSP!$C$22,B35*(RentalVsSP!$C$14+RentalVsSP!$C$15+RentalVsSP!$C$16)+C35*RentalVsSP!$C$17+RentalVsSP!$C$18*12,"")</f>
        <v/>
      </c>
      <c r="E35" s="11">
        <f>IF(A35&lt;=RentalVsSP!$C$22,C35-D35,"")</f>
        <v/>
      </c>
      <c r="F35" s="11">
        <f>IF(A35&lt;=RentalVsSP!$C$22,H34*RentalVsSP!$C$7/12*12,"")</f>
        <v/>
      </c>
      <c r="G35" s="11">
        <f>IF(A35&lt;=RentalVsSP!$C$22,RentalVsSP!$C$31*12-F35,"")</f>
        <v/>
      </c>
      <c r="H35" s="11">
        <f>IF(A35&lt;=RentalVsSP!$C$22,MAX(0,H34-G35),"")</f>
        <v/>
      </c>
      <c r="I35" s="11">
        <f>IF(A35&lt;=RentalVsSP!$C$22,MIN(RentalVsSP!$C$32,RentalVsSP!$C$5*RentalVsSP!$C$20-SUM($I$2:I34)),"")</f>
        <v/>
      </c>
      <c r="J35" s="11">
        <f>IF(A35&lt;=RentalVsSP!$C$22,E35-F35-I35,"")</f>
        <v/>
      </c>
      <c r="K35" s="11">
        <f>IF(A35&lt;=RentalVsSP!$C$22,IF(J35&gt;=0,-J35*RentalVsSP!$C$24,MIN(-J35,MAX(0,25000-0.5*MAX(0,RentalVsSP!$C$23-100000)))*RentalVsSP!$C$24),"")</f>
        <v/>
      </c>
      <c r="L35" s="11">
        <f>IF(A35&lt;=RentalVsSP!$C$22,E35-F35-G35+K35,"")</f>
        <v/>
      </c>
    </row>
    <row r="36">
      <c r="A36" t="n">
        <v>35</v>
      </c>
      <c r="B36" s="11">
        <f>IF(A36&lt;=RentalVsSP!$C$22,RentalVsSP!$C$5*(1+RentalVsSP!$C$19)^(A36-1),"")</f>
        <v/>
      </c>
      <c r="C36" s="11">
        <f>IF(A36&lt;=RentalVsSP!$C$22,RentalVsSP!$C$11*12*(1+RentalVsSP!$C$13)^(A36-1)*(1-RentalVsSP!$C$12),"")</f>
        <v/>
      </c>
      <c r="D36" s="11">
        <f>IF(A36&lt;=RentalVsSP!$C$22,B36*(RentalVsSP!$C$14+RentalVsSP!$C$15+RentalVsSP!$C$16)+C36*RentalVsSP!$C$17+RentalVsSP!$C$18*12,"")</f>
        <v/>
      </c>
      <c r="E36" s="11">
        <f>IF(A36&lt;=RentalVsSP!$C$22,C36-D36,"")</f>
        <v/>
      </c>
      <c r="F36" s="11">
        <f>IF(A36&lt;=RentalVsSP!$C$22,H35*RentalVsSP!$C$7/12*12,"")</f>
        <v/>
      </c>
      <c r="G36" s="11">
        <f>IF(A36&lt;=RentalVsSP!$C$22,RentalVsSP!$C$31*12-F36,"")</f>
        <v/>
      </c>
      <c r="H36" s="11">
        <f>IF(A36&lt;=RentalVsSP!$C$22,MAX(0,H35-G36),"")</f>
        <v/>
      </c>
      <c r="I36" s="11">
        <f>IF(A36&lt;=RentalVsSP!$C$22,MIN(RentalVsSP!$C$32,RentalVsSP!$C$5*RentalVsSP!$C$20-SUM($I$2:I35)),"")</f>
        <v/>
      </c>
      <c r="J36" s="11">
        <f>IF(A36&lt;=RentalVsSP!$C$22,E36-F36-I36,"")</f>
        <v/>
      </c>
      <c r="K36" s="11">
        <f>IF(A36&lt;=RentalVsSP!$C$22,IF(J36&gt;=0,-J36*RentalVsSP!$C$24,MIN(-J36,MAX(0,25000-0.5*MAX(0,RentalVsSP!$C$23-100000)))*RentalVsSP!$C$24),"")</f>
        <v/>
      </c>
      <c r="L36" s="11">
        <f>IF(A36&lt;=RentalVsSP!$C$22,E36-F36-G36+K36,"")</f>
        <v/>
      </c>
    </row>
    <row r="37">
      <c r="A37" t="n">
        <v>36</v>
      </c>
      <c r="B37" s="11">
        <f>IF(A37&lt;=RentalVsSP!$C$22,RentalVsSP!$C$5*(1+RentalVsSP!$C$19)^(A37-1),"")</f>
        <v/>
      </c>
      <c r="C37" s="11">
        <f>IF(A37&lt;=RentalVsSP!$C$22,RentalVsSP!$C$11*12*(1+RentalVsSP!$C$13)^(A37-1)*(1-RentalVsSP!$C$12),"")</f>
        <v/>
      </c>
      <c r="D37" s="11">
        <f>IF(A37&lt;=RentalVsSP!$C$22,B37*(RentalVsSP!$C$14+RentalVsSP!$C$15+RentalVsSP!$C$16)+C37*RentalVsSP!$C$17+RentalVsSP!$C$18*12,"")</f>
        <v/>
      </c>
      <c r="E37" s="11">
        <f>IF(A37&lt;=RentalVsSP!$C$22,C37-D37,"")</f>
        <v/>
      </c>
      <c r="F37" s="11">
        <f>IF(A37&lt;=RentalVsSP!$C$22,H36*RentalVsSP!$C$7/12*12,"")</f>
        <v/>
      </c>
      <c r="G37" s="11">
        <f>IF(A37&lt;=RentalVsSP!$C$22,RentalVsSP!$C$31*12-F37,"")</f>
        <v/>
      </c>
      <c r="H37" s="11">
        <f>IF(A37&lt;=RentalVsSP!$C$22,MAX(0,H36-G37),"")</f>
        <v/>
      </c>
      <c r="I37" s="11">
        <f>IF(A37&lt;=RentalVsSP!$C$22,MIN(RentalVsSP!$C$32,RentalVsSP!$C$5*RentalVsSP!$C$20-SUM($I$2:I36)),"")</f>
        <v/>
      </c>
      <c r="J37" s="11">
        <f>IF(A37&lt;=RentalVsSP!$C$22,E37-F37-I37,"")</f>
        <v/>
      </c>
      <c r="K37" s="11">
        <f>IF(A37&lt;=RentalVsSP!$C$22,IF(J37&gt;=0,-J37*RentalVsSP!$C$24,MIN(-J37,MAX(0,25000-0.5*MAX(0,RentalVsSP!$C$23-100000)))*RentalVsSP!$C$24),"")</f>
        <v/>
      </c>
      <c r="L37" s="11">
        <f>IF(A37&lt;=RentalVsSP!$C$22,E37-F37-G37+K37,"")</f>
        <v/>
      </c>
    </row>
    <row r="38">
      <c r="A38" t="n">
        <v>37</v>
      </c>
      <c r="B38" s="11">
        <f>IF(A38&lt;=RentalVsSP!$C$22,RentalVsSP!$C$5*(1+RentalVsSP!$C$19)^(A38-1),"")</f>
        <v/>
      </c>
      <c r="C38" s="11">
        <f>IF(A38&lt;=RentalVsSP!$C$22,RentalVsSP!$C$11*12*(1+RentalVsSP!$C$13)^(A38-1)*(1-RentalVsSP!$C$12),"")</f>
        <v/>
      </c>
      <c r="D38" s="11">
        <f>IF(A38&lt;=RentalVsSP!$C$22,B38*(RentalVsSP!$C$14+RentalVsSP!$C$15+RentalVsSP!$C$16)+C38*RentalVsSP!$C$17+RentalVsSP!$C$18*12,"")</f>
        <v/>
      </c>
      <c r="E38" s="11">
        <f>IF(A38&lt;=RentalVsSP!$C$22,C38-D38,"")</f>
        <v/>
      </c>
      <c r="F38" s="11">
        <f>IF(A38&lt;=RentalVsSP!$C$22,H37*RentalVsSP!$C$7/12*12,"")</f>
        <v/>
      </c>
      <c r="G38" s="11">
        <f>IF(A38&lt;=RentalVsSP!$C$22,RentalVsSP!$C$31*12-F38,"")</f>
        <v/>
      </c>
      <c r="H38" s="11">
        <f>IF(A38&lt;=RentalVsSP!$C$22,MAX(0,H37-G38),"")</f>
        <v/>
      </c>
      <c r="I38" s="11">
        <f>IF(A38&lt;=RentalVsSP!$C$22,MIN(RentalVsSP!$C$32,RentalVsSP!$C$5*RentalVsSP!$C$20-SUM($I$2:I37)),"")</f>
        <v/>
      </c>
      <c r="J38" s="11">
        <f>IF(A38&lt;=RentalVsSP!$C$22,E38-F38-I38,"")</f>
        <v/>
      </c>
      <c r="K38" s="11">
        <f>IF(A38&lt;=RentalVsSP!$C$22,IF(J38&gt;=0,-J38*RentalVsSP!$C$24,MIN(-J38,MAX(0,25000-0.5*MAX(0,RentalVsSP!$C$23-100000)))*RentalVsSP!$C$24),"")</f>
        <v/>
      </c>
      <c r="L38" s="11">
        <f>IF(A38&lt;=RentalVsSP!$C$22,E38-F38-G38+K38,"")</f>
        <v/>
      </c>
    </row>
    <row r="39">
      <c r="A39" t="n">
        <v>38</v>
      </c>
      <c r="B39" s="11">
        <f>IF(A39&lt;=RentalVsSP!$C$22,RentalVsSP!$C$5*(1+RentalVsSP!$C$19)^(A39-1),"")</f>
        <v/>
      </c>
      <c r="C39" s="11">
        <f>IF(A39&lt;=RentalVsSP!$C$22,RentalVsSP!$C$11*12*(1+RentalVsSP!$C$13)^(A39-1)*(1-RentalVsSP!$C$12),"")</f>
        <v/>
      </c>
      <c r="D39" s="11">
        <f>IF(A39&lt;=RentalVsSP!$C$22,B39*(RentalVsSP!$C$14+RentalVsSP!$C$15+RentalVsSP!$C$16)+C39*RentalVsSP!$C$17+RentalVsSP!$C$18*12,"")</f>
        <v/>
      </c>
      <c r="E39" s="11">
        <f>IF(A39&lt;=RentalVsSP!$C$22,C39-D39,"")</f>
        <v/>
      </c>
      <c r="F39" s="11">
        <f>IF(A39&lt;=RentalVsSP!$C$22,H38*RentalVsSP!$C$7/12*12,"")</f>
        <v/>
      </c>
      <c r="G39" s="11">
        <f>IF(A39&lt;=RentalVsSP!$C$22,RentalVsSP!$C$31*12-F39,"")</f>
        <v/>
      </c>
      <c r="H39" s="11">
        <f>IF(A39&lt;=RentalVsSP!$C$22,MAX(0,H38-G39),"")</f>
        <v/>
      </c>
      <c r="I39" s="11">
        <f>IF(A39&lt;=RentalVsSP!$C$22,MIN(RentalVsSP!$C$32,RentalVsSP!$C$5*RentalVsSP!$C$20-SUM($I$2:I38)),"")</f>
        <v/>
      </c>
      <c r="J39" s="11">
        <f>IF(A39&lt;=RentalVsSP!$C$22,E39-F39-I39,"")</f>
        <v/>
      </c>
      <c r="K39" s="11">
        <f>IF(A39&lt;=RentalVsSP!$C$22,IF(J39&gt;=0,-J39*RentalVsSP!$C$24,MIN(-J39,MAX(0,25000-0.5*MAX(0,RentalVsSP!$C$23-100000)))*RentalVsSP!$C$24),"")</f>
        <v/>
      </c>
      <c r="L39" s="11">
        <f>IF(A39&lt;=RentalVsSP!$C$22,E39-F39-G39+K39,"")</f>
        <v/>
      </c>
    </row>
    <row r="40">
      <c r="A40" t="n">
        <v>39</v>
      </c>
      <c r="B40" s="11">
        <f>IF(A40&lt;=RentalVsSP!$C$22,RentalVsSP!$C$5*(1+RentalVsSP!$C$19)^(A40-1),"")</f>
        <v/>
      </c>
      <c r="C40" s="11">
        <f>IF(A40&lt;=RentalVsSP!$C$22,RentalVsSP!$C$11*12*(1+RentalVsSP!$C$13)^(A40-1)*(1-RentalVsSP!$C$12),"")</f>
        <v/>
      </c>
      <c r="D40" s="11">
        <f>IF(A40&lt;=RentalVsSP!$C$22,B40*(RentalVsSP!$C$14+RentalVsSP!$C$15+RentalVsSP!$C$16)+C40*RentalVsSP!$C$17+RentalVsSP!$C$18*12,"")</f>
        <v/>
      </c>
      <c r="E40" s="11">
        <f>IF(A40&lt;=RentalVsSP!$C$22,C40-D40,"")</f>
        <v/>
      </c>
      <c r="F40" s="11">
        <f>IF(A40&lt;=RentalVsSP!$C$22,H39*RentalVsSP!$C$7/12*12,"")</f>
        <v/>
      </c>
      <c r="G40" s="11">
        <f>IF(A40&lt;=RentalVsSP!$C$22,RentalVsSP!$C$31*12-F40,"")</f>
        <v/>
      </c>
      <c r="H40" s="11">
        <f>IF(A40&lt;=RentalVsSP!$C$22,MAX(0,H39-G40),"")</f>
        <v/>
      </c>
      <c r="I40" s="11">
        <f>IF(A40&lt;=RentalVsSP!$C$22,MIN(RentalVsSP!$C$32,RentalVsSP!$C$5*RentalVsSP!$C$20-SUM($I$2:I39)),"")</f>
        <v/>
      </c>
      <c r="J40" s="11">
        <f>IF(A40&lt;=RentalVsSP!$C$22,E40-F40-I40,"")</f>
        <v/>
      </c>
      <c r="K40" s="11">
        <f>IF(A40&lt;=RentalVsSP!$C$22,IF(J40&gt;=0,-J40*RentalVsSP!$C$24,MIN(-J40,MAX(0,25000-0.5*MAX(0,RentalVsSP!$C$23-100000)))*RentalVsSP!$C$24),"")</f>
        <v/>
      </c>
      <c r="L40" s="11">
        <f>IF(A40&lt;=RentalVsSP!$C$22,E40-F40-G40+K40,"")</f>
        <v/>
      </c>
    </row>
    <row r="41">
      <c r="A41" t="n">
        <v>40</v>
      </c>
      <c r="B41" s="11">
        <f>IF(A41&lt;=RentalVsSP!$C$22,RentalVsSP!$C$5*(1+RentalVsSP!$C$19)^(A41-1),"")</f>
        <v/>
      </c>
      <c r="C41" s="11">
        <f>IF(A41&lt;=RentalVsSP!$C$22,RentalVsSP!$C$11*12*(1+RentalVsSP!$C$13)^(A41-1)*(1-RentalVsSP!$C$12),"")</f>
        <v/>
      </c>
      <c r="D41" s="11">
        <f>IF(A41&lt;=RentalVsSP!$C$22,B41*(RentalVsSP!$C$14+RentalVsSP!$C$15+RentalVsSP!$C$16)+C41*RentalVsSP!$C$17+RentalVsSP!$C$18*12,"")</f>
        <v/>
      </c>
      <c r="E41" s="11">
        <f>IF(A41&lt;=RentalVsSP!$C$22,C41-D41,"")</f>
        <v/>
      </c>
      <c r="F41" s="11">
        <f>IF(A41&lt;=RentalVsSP!$C$22,H40*RentalVsSP!$C$7/12*12,"")</f>
        <v/>
      </c>
      <c r="G41" s="11">
        <f>IF(A41&lt;=RentalVsSP!$C$22,RentalVsSP!$C$31*12-F41,"")</f>
        <v/>
      </c>
      <c r="H41" s="11">
        <f>IF(A41&lt;=RentalVsSP!$C$22,MAX(0,H40-G41),"")</f>
        <v/>
      </c>
      <c r="I41" s="11">
        <f>IF(A41&lt;=RentalVsSP!$C$22,MIN(RentalVsSP!$C$32,RentalVsSP!$C$5*RentalVsSP!$C$20-SUM($I$2:I40)),"")</f>
        <v/>
      </c>
      <c r="J41" s="11">
        <f>IF(A41&lt;=RentalVsSP!$C$22,E41-F41-I41,"")</f>
        <v/>
      </c>
      <c r="K41" s="11">
        <f>IF(A41&lt;=RentalVsSP!$C$22,IF(J41&gt;=0,-J41*RentalVsSP!$C$24,MIN(-J41,MAX(0,25000-0.5*MAX(0,RentalVsSP!$C$23-100000)))*RentalVsSP!$C$24),"")</f>
        <v/>
      </c>
      <c r="L41" s="11">
        <f>IF(A41&lt;=RentalVsSP!$C$22,E41-F41-G41+K41,"")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2026-09-02T14:53:05Z</dcterms:created>
  <dcterms:modified xmlns:dcterms="http://purl.org/dc/terms/" xmlns:xsi="http://www.w3.org/2001/XMLSchema-instance" xsi:type="dcterms:W3CDTF">2026-09-02T14:53:05Z</dcterms:modified>
</cp:coreProperties>
</file>